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_SCH_SHARED\E808BBI\SPF Website Files\Frequently Used Forms\"/>
    </mc:Choice>
  </mc:AlternateContent>
  <bookViews>
    <workbookView xWindow="0" yWindow="0" windowWidth="23040" windowHeight="9870"/>
  </bookViews>
  <sheets>
    <sheet name="F-T Over Cap" sheetId="1" r:id="rId1"/>
    <sheet name="Section 2 Add Accounts" sheetId="3" r:id="rId2"/>
    <sheet name="Section 4 Add Accounts" sheetId="4" r:id="rId3"/>
  </sheets>
  <definedNames>
    <definedName name="_xlnm.Print_Area" localSheetId="0">'F-T Over Cap'!$A$9:$F$64</definedName>
    <definedName name="_xlnm.Print_Area" localSheetId="1">'Section 2 Add Accounts'!$A$4:$F$38</definedName>
    <definedName name="_xlnm.Print_Area" localSheetId="2">'Section 4 Add Accounts'!$A$4:$F$40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23" i="3"/>
  <c r="F24" i="3"/>
  <c r="F25" i="3"/>
  <c r="F26" i="3"/>
  <c r="F27" i="3"/>
  <c r="F28" i="3"/>
  <c r="F29" i="3"/>
  <c r="F30" i="3"/>
  <c r="F31" i="3"/>
  <c r="F21" i="3"/>
  <c r="E21" i="3"/>
  <c r="D21" i="1" l="1"/>
  <c r="E28" i="4"/>
  <c r="E29" i="4"/>
  <c r="E30" i="4"/>
  <c r="E31" i="4"/>
  <c r="E32" i="4"/>
  <c r="E33" i="4"/>
  <c r="E34" i="4"/>
  <c r="E35" i="4"/>
  <c r="E36" i="4"/>
  <c r="E37" i="4"/>
  <c r="F28" i="4"/>
  <c r="F29" i="4"/>
  <c r="F30" i="4"/>
  <c r="F31" i="4"/>
  <c r="F32" i="4"/>
  <c r="F33" i="4"/>
  <c r="F34" i="4"/>
  <c r="F35" i="4"/>
  <c r="F36" i="4"/>
  <c r="F37" i="4"/>
  <c r="D28" i="4"/>
  <c r="D29" i="4"/>
  <c r="D30" i="4"/>
  <c r="D31" i="4"/>
  <c r="D32" i="4"/>
  <c r="D33" i="4"/>
  <c r="D34" i="4"/>
  <c r="D35" i="4"/>
  <c r="D36" i="4"/>
  <c r="D37" i="4"/>
  <c r="D27" i="4"/>
  <c r="F27" i="4" s="1"/>
  <c r="E27" i="4" s="1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21" i="3"/>
  <c r="A42" i="1"/>
  <c r="D42" i="1"/>
  <c r="D43" i="1"/>
  <c r="D44" i="1"/>
  <c r="D45" i="1"/>
  <c r="D46" i="1"/>
  <c r="D47" i="1"/>
  <c r="D48" i="1"/>
  <c r="D49" i="1"/>
  <c r="D41" i="1"/>
  <c r="F54" i="1" l="1"/>
  <c r="A37" i="1" l="1"/>
  <c r="F9" i="4" l="1"/>
  <c r="G15" i="1"/>
  <c r="A12" i="4"/>
  <c r="F8" i="4"/>
  <c r="F7" i="3"/>
  <c r="F56" i="1" l="1"/>
  <c r="F57" i="1"/>
  <c r="E25" i="1"/>
  <c r="F25" i="1" s="1"/>
  <c r="D23" i="1"/>
  <c r="E23" i="1" s="1"/>
  <c r="F23" i="1" s="1"/>
  <c r="D24" i="1"/>
  <c r="E24" i="1" s="1"/>
  <c r="F24" i="1" s="1"/>
  <c r="D25" i="1"/>
  <c r="D26" i="1"/>
  <c r="E26" i="1" s="1"/>
  <c r="F26" i="1" s="1"/>
  <c r="D27" i="1"/>
  <c r="E27" i="1" s="1"/>
  <c r="F27" i="1" s="1"/>
  <c r="D28" i="1"/>
  <c r="E28" i="1" s="1"/>
  <c r="F28" i="1" s="1"/>
  <c r="D29" i="1"/>
  <c r="E29" i="1" s="1"/>
  <c r="F29" i="1" s="1"/>
  <c r="D22" i="1"/>
  <c r="E22" i="1" s="1"/>
  <c r="F22" i="1" s="1"/>
  <c r="E21" i="1"/>
  <c r="F21" i="1" s="1"/>
  <c r="A45" i="1" l="1"/>
  <c r="A44" i="1"/>
  <c r="A43" i="1"/>
  <c r="C38" i="4" l="1"/>
  <c r="F40" i="3"/>
  <c r="F41" i="3"/>
  <c r="A41" i="3"/>
  <c r="A40" i="3"/>
  <c r="B5" i="3"/>
  <c r="F37" i="3" l="1"/>
  <c r="B17" i="3"/>
  <c r="B14" i="3"/>
  <c r="B18" i="3"/>
  <c r="B11" i="3"/>
  <c r="B10" i="3"/>
  <c r="B12" i="3"/>
  <c r="B13" i="3"/>
  <c r="B16" i="3"/>
  <c r="B15" i="3"/>
  <c r="E17" i="3"/>
  <c r="D16" i="3"/>
  <c r="C15" i="3"/>
  <c r="A14" i="3"/>
  <c r="F12" i="3"/>
  <c r="E18" i="3"/>
  <c r="D17" i="3"/>
  <c r="C16" i="3"/>
  <c r="A15" i="3"/>
  <c r="F13" i="3"/>
  <c r="E11" i="3"/>
  <c r="E10" i="3"/>
  <c r="D18" i="3"/>
  <c r="C17" i="3"/>
  <c r="A16" i="3"/>
  <c r="F14" i="3"/>
  <c r="E12" i="3"/>
  <c r="D11" i="3"/>
  <c r="D10" i="3"/>
  <c r="C18" i="3"/>
  <c r="A17" i="3"/>
  <c r="F15" i="3"/>
  <c r="E13" i="3"/>
  <c r="D12" i="3"/>
  <c r="C11" i="3"/>
  <c r="C10" i="3"/>
  <c r="A18" i="3"/>
  <c r="F16" i="3"/>
  <c r="E14" i="3"/>
  <c r="D13" i="3"/>
  <c r="C12" i="3"/>
  <c r="A11" i="3"/>
  <c r="A10" i="3"/>
  <c r="F17" i="3"/>
  <c r="E15" i="3"/>
  <c r="D14" i="3"/>
  <c r="C13" i="3"/>
  <c r="A12" i="3"/>
  <c r="F18" i="3"/>
  <c r="F10" i="3"/>
  <c r="E16" i="3"/>
  <c r="D15" i="3"/>
  <c r="C14" i="3"/>
  <c r="A13" i="3"/>
  <c r="F11" i="3"/>
  <c r="C50" i="1" l="1"/>
  <c r="F11" i="4"/>
  <c r="F6" i="3"/>
  <c r="A18" i="4" l="1"/>
  <c r="A20" i="4"/>
  <c r="A19" i="4"/>
  <c r="F43" i="4"/>
  <c r="D18" i="4"/>
  <c r="C17" i="4"/>
  <c r="C16" i="4"/>
  <c r="D19" i="4"/>
  <c r="C18" i="4"/>
  <c r="C24" i="4"/>
  <c r="D20" i="4"/>
  <c r="C19" i="4"/>
  <c r="D21" i="4"/>
  <c r="C20" i="4"/>
  <c r="D16" i="4"/>
  <c r="D22" i="4"/>
  <c r="C21" i="4"/>
  <c r="D23" i="4"/>
  <c r="C22" i="4"/>
  <c r="D24" i="4"/>
  <c r="C23" i="4"/>
  <c r="D17" i="4"/>
  <c r="C25" i="4" l="1"/>
  <c r="C40" i="4" s="1"/>
  <c r="C32" i="3"/>
  <c r="C30" i="1" s="1"/>
  <c r="C42" i="4" l="1"/>
  <c r="C43" i="4" s="1"/>
  <c r="F34" i="1"/>
  <c r="E7" i="4" l="1"/>
  <c r="B7" i="4"/>
  <c r="B6" i="4"/>
  <c r="F15" i="4"/>
  <c r="E15" i="4"/>
  <c r="F9" i="3"/>
  <c r="F8" i="3"/>
  <c r="B6" i="3"/>
  <c r="D6" i="3"/>
  <c r="A6" i="3"/>
  <c r="A42" i="3"/>
  <c r="C19" i="3" l="1"/>
  <c r="C34" i="3" s="1"/>
  <c r="C36" i="3" s="1"/>
  <c r="C37" i="3" l="1"/>
  <c r="D32" i="3" l="1"/>
  <c r="D30" i="1" s="1"/>
  <c r="E32" i="3" l="1"/>
  <c r="E30" i="1" s="1"/>
  <c r="F32" i="3"/>
  <c r="F30" i="1" s="1"/>
  <c r="F40" i="1"/>
  <c r="E40" i="1"/>
  <c r="E20" i="1"/>
  <c r="F20" i="1"/>
  <c r="A46" i="1" l="1"/>
  <c r="A21" i="4" s="1"/>
  <c r="A17" i="4"/>
  <c r="F63" i="1"/>
  <c r="F47" i="4" l="1"/>
  <c r="C31" i="1"/>
  <c r="C33" i="1" s="1"/>
  <c r="A41" i="1"/>
  <c r="A16" i="4" s="1"/>
  <c r="B41" i="1"/>
  <c r="F41" i="1" s="1"/>
  <c r="E41" i="1" s="1"/>
  <c r="B42" i="1"/>
  <c r="F42" i="1" s="1"/>
  <c r="E42" i="1" s="1"/>
  <c r="B43" i="1"/>
  <c r="F43" i="1" s="1"/>
  <c r="E43" i="1" s="1"/>
  <c r="B44" i="1"/>
  <c r="F44" i="1" s="1"/>
  <c r="E44" i="1" s="1"/>
  <c r="B45" i="1"/>
  <c r="F45" i="1" s="1"/>
  <c r="E45" i="1" s="1"/>
  <c r="B46" i="1"/>
  <c r="F46" i="1" s="1"/>
  <c r="E46" i="1" s="1"/>
  <c r="A47" i="1"/>
  <c r="A22" i="4" s="1"/>
  <c r="B47" i="1"/>
  <c r="F47" i="1" s="1"/>
  <c r="E47" i="1" s="1"/>
  <c r="A48" i="1"/>
  <c r="A23" i="4" s="1"/>
  <c r="B48" i="1"/>
  <c r="F48" i="1" s="1"/>
  <c r="E48" i="1" s="1"/>
  <c r="A49" i="1"/>
  <c r="A24" i="4" s="1"/>
  <c r="B49" i="1"/>
  <c r="F49" i="1" s="1"/>
  <c r="E49" i="1" s="1"/>
  <c r="C51" i="1"/>
  <c r="C57" i="1"/>
  <c r="C48" i="4" s="1"/>
  <c r="F48" i="4"/>
  <c r="B18" i="4" l="1"/>
  <c r="B24" i="4"/>
  <c r="B20" i="4"/>
  <c r="B23" i="4"/>
  <c r="B19" i="4"/>
  <c r="B22" i="4"/>
  <c r="B21" i="4"/>
  <c r="B17" i="4"/>
  <c r="B16" i="4"/>
  <c r="C53" i="1"/>
  <c r="C54" i="1" s="1"/>
  <c r="F49" i="4"/>
  <c r="C34" i="1"/>
  <c r="F58" i="1"/>
  <c r="E18" i="4" l="1"/>
  <c r="F18" i="4"/>
  <c r="E16" i="4"/>
  <c r="F16" i="4"/>
  <c r="F21" i="4"/>
  <c r="F23" i="4"/>
  <c r="F19" i="4"/>
  <c r="F20" i="4"/>
  <c r="D38" i="4"/>
  <c r="D50" i="1" s="1"/>
  <c r="D51" i="1" s="1"/>
  <c r="D25" i="4"/>
  <c r="D31" i="1"/>
  <c r="A32" i="1" s="1"/>
  <c r="E22" i="4" l="1"/>
  <c r="F22" i="4"/>
  <c r="E17" i="4"/>
  <c r="F17" i="4"/>
  <c r="E24" i="4"/>
  <c r="F24" i="4"/>
  <c r="A52" i="1"/>
  <c r="D53" i="1"/>
  <c r="D54" i="1" s="1"/>
  <c r="E20" i="4"/>
  <c r="E19" i="4"/>
  <c r="E23" i="4"/>
  <c r="E21" i="4"/>
  <c r="D40" i="4"/>
  <c r="F38" i="4"/>
  <c r="D19" i="3"/>
  <c r="D34" i="3" s="1"/>
  <c r="A35" i="3" s="1"/>
  <c r="D33" i="1"/>
  <c r="D34" i="1" s="1"/>
  <c r="E31" i="1"/>
  <c r="E33" i="1" l="1"/>
  <c r="E34" i="1" s="1"/>
  <c r="D42" i="4"/>
  <c r="D43" i="4" s="1"/>
  <c r="A41" i="4"/>
  <c r="E38" i="4"/>
  <c r="F50" i="1"/>
  <c r="F51" i="1" s="1"/>
  <c r="F53" i="1" s="1"/>
  <c r="D36" i="3"/>
  <c r="D37" i="3" s="1"/>
  <c r="E25" i="4"/>
  <c r="F25" i="4"/>
  <c r="F40" i="4" s="1"/>
  <c r="F42" i="4" s="1"/>
  <c r="F19" i="3"/>
  <c r="F34" i="3" s="1"/>
  <c r="F36" i="3" s="1"/>
  <c r="E19" i="3"/>
  <c r="E34" i="3" s="1"/>
  <c r="E36" i="3" s="1"/>
  <c r="F31" i="1"/>
  <c r="F33" i="1" s="1"/>
  <c r="E40" i="4" l="1"/>
  <c r="E50" i="1"/>
  <c r="E51" i="1" s="1"/>
  <c r="E37" i="3"/>
  <c r="C59" i="1"/>
  <c r="E42" i="4" l="1"/>
  <c r="E43" i="4" s="1"/>
  <c r="E53" i="1"/>
  <c r="E54" i="1" s="1"/>
  <c r="C56" i="1"/>
  <c r="C58" i="1" s="1"/>
  <c r="C60" i="1" s="1"/>
  <c r="C50" i="4"/>
  <c r="C47" i="4" l="1"/>
  <c r="C49" i="4" s="1"/>
  <c r="C51" i="4" s="1"/>
</calcChain>
</file>

<file path=xl/sharedStrings.xml><?xml version="1.0" encoding="utf-8"?>
<sst xmlns="http://schemas.openxmlformats.org/spreadsheetml/2006/main" count="210" uniqueCount="95">
  <si>
    <t>No</t>
  </si>
  <si>
    <t>Yes</t>
  </si>
  <si>
    <t>Y/N</t>
  </si>
  <si>
    <t>Employee or Administrator with the first hand knowledge of the employee's activities</t>
  </si>
  <si>
    <t>Signature</t>
  </si>
  <si>
    <t>% of P/T IBS DHHS Salary Cap of PT IBS</t>
  </si>
  <si>
    <t>P/T Institutional Base Salary (IBS)</t>
  </si>
  <si>
    <t>% of Base Charged to Sponsored Projects</t>
  </si>
  <si>
    <t>% Effort on DHHS Sponsored Studies:  % effort is different because it must take into account</t>
  </si>
  <si>
    <t>Notes:</t>
  </si>
  <si>
    <t>% Effort</t>
  </si>
  <si>
    <t>Account #s (Legacy / Cloud):</t>
  </si>
  <si>
    <t>Y/N?</t>
  </si>
  <si>
    <t>Remaining Effort and Base Salary</t>
  </si>
  <si>
    <t>0255E271 / IF300001415</t>
  </si>
  <si>
    <t>0255D361 / IF134001480</t>
  </si>
  <si>
    <t>0255C391 / IF300001338</t>
  </si>
  <si>
    <t>0259A631 / IF300001291</t>
  </si>
  <si>
    <t>0255B531 / IF300001412</t>
  </si>
  <si>
    <t>These are the CM efforts from the sponsored project budgets.</t>
  </si>
  <si>
    <t>0255A613 / IF300001394</t>
  </si>
  <si>
    <t xml:space="preserve">Notes: </t>
  </si>
  <si>
    <t>02662236 / IN300001405</t>
  </si>
  <si>
    <t>02662051 / IN300001095</t>
  </si>
  <si>
    <t>02661111 / IN300001080</t>
  </si>
  <si>
    <t>NIH Salary Cap:</t>
  </si>
  <si>
    <t>Paas Transaction No:</t>
  </si>
  <si>
    <t>Life No:</t>
  </si>
  <si>
    <t>SPA123</t>
  </si>
  <si>
    <t>Password:</t>
  </si>
  <si>
    <t>Instructions</t>
  </si>
  <si>
    <t>Name of Employee:</t>
  </si>
  <si>
    <t>Section 6 - Effort and Allowable Salary</t>
  </si>
  <si>
    <r>
      <t xml:space="preserve">Confirm with employee.  Is the budgeted effort the actual effort for </t>
    </r>
    <r>
      <rPr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project?</t>
    </r>
  </si>
  <si>
    <t>This is to certify that the effort charged to project(s) as shown above is reasonable in relation to the work performed.</t>
  </si>
  <si>
    <t>Date:</t>
  </si>
  <si>
    <t>Annual Allowable Salary on PaaS Transactions</t>
  </si>
  <si>
    <t>P/T Inst. Base Salary at NIH Cap</t>
  </si>
  <si>
    <t>P/T Inst. Base Salary</t>
  </si>
  <si>
    <t>DHHS? Y/N</t>
  </si>
  <si>
    <t>CM Effort</t>
  </si>
  <si>
    <r>
      <t xml:space="preserve">Complete this section if actual effort </t>
    </r>
    <r>
      <rPr>
        <i/>
        <u/>
        <sz val="11"/>
        <color theme="1"/>
        <rFont val="Calibri"/>
        <family val="2"/>
        <scheme val="minor"/>
      </rPr>
      <t>differs</t>
    </r>
    <r>
      <rPr>
        <i/>
        <sz val="11"/>
        <color theme="1"/>
        <rFont val="Calibri"/>
        <family val="2"/>
        <scheme val="minor"/>
      </rPr>
      <t xml:space="preserve"> from budgeted effort on </t>
    </r>
    <r>
      <rPr>
        <i/>
        <u/>
        <sz val="11"/>
        <color theme="1"/>
        <rFont val="Calibri"/>
        <family val="2"/>
        <scheme val="minor"/>
      </rPr>
      <t>one or more</t>
    </r>
    <r>
      <rPr>
        <i/>
        <sz val="11"/>
        <color theme="1"/>
        <rFont val="Calibri"/>
        <family val="2"/>
        <scheme val="minor"/>
      </rPr>
      <t xml:space="preserve"> projects. Enter CM for all projects.</t>
    </r>
  </si>
  <si>
    <t xml:space="preserve">%-age of Salary That Must Be                            Restricted for Cost Sharing </t>
  </si>
  <si>
    <t>P/T Institutional Base Salary:</t>
  </si>
  <si>
    <t>Subtotal of Additional Accounts</t>
  </si>
  <si>
    <t>0259D611 / IF300001425</t>
  </si>
  <si>
    <t>0259D613 / IF300001316</t>
  </si>
  <si>
    <t>Addtitional Accounts</t>
  </si>
  <si>
    <t>Additional Accounts</t>
  </si>
  <si>
    <t xml:space="preserve"> When Budgeted and Actual Effort Differ</t>
  </si>
  <si>
    <t>boxes. In each yellow row, enter account no., answer whether this is a DHHS sponsored project, and enter the CM effort.</t>
  </si>
  <si>
    <t>Use this form to add more accounts. Information in gray boxes is from the main form. Enter information in the yellow</t>
  </si>
  <si>
    <t>Please print out this sheet and attach to the main form.</t>
  </si>
  <si>
    <t>to as such on this form.</t>
  </si>
  <si>
    <t>Effort and Salary Source Transaction Form</t>
  </si>
  <si>
    <r>
      <t xml:space="preserve">Confirm with employee.  Is the budgeted effort the actual effort for </t>
    </r>
    <r>
      <rPr>
        <i/>
        <u/>
        <sz val="11"/>
        <color theme="1"/>
        <rFont val="Calibri"/>
        <family val="2"/>
        <scheme val="minor"/>
      </rPr>
      <t>each</t>
    </r>
    <r>
      <rPr>
        <i/>
        <sz val="11"/>
        <color theme="1"/>
        <rFont val="Calibri"/>
        <family val="2"/>
        <scheme val="minor"/>
      </rPr>
      <t xml:space="preserve"> project?</t>
    </r>
  </si>
  <si>
    <t xml:space="preserve">DHHS salary cap on DHHS sponsored projects. The cap is commonly referred to as the NIH Salary Cap and will be referred </t>
  </si>
  <si>
    <t>Sponsored Project Effort and Salary Total</t>
  </si>
  <si>
    <t>the NIH cap. The formula in Column F is the % effort multiplied by the %-age of the NIH cap over the actual base.</t>
  </si>
  <si>
    <t>Recommended Zoom at 100% for "View" in "Normal" setting.</t>
  </si>
  <si>
    <t>.</t>
  </si>
  <si>
    <t>Sponsored Project Salary on PaaS Transactions</t>
  </si>
  <si>
    <t>Full-Time Employees Above NIH Salary Cap</t>
  </si>
  <si>
    <t>Section 1 - Determine if F/T Base is Above NIH Cap</t>
  </si>
  <si>
    <t>Section 2 - Enter Calendar Month (CM) Effort from Sponsored Project Budgets</t>
  </si>
  <si>
    <t>Institutional Base Salary:</t>
  </si>
  <si>
    <t>From "Section 2 Add Accounts" tab</t>
  </si>
  <si>
    <t>Sal Req</t>
  </si>
  <si>
    <t>Section 2 - Subtotal from Main Page</t>
  </si>
  <si>
    <t>Section 2 Grand Total</t>
  </si>
  <si>
    <t>Section 2 Additional Accounts for Sponsored Project Budgets</t>
  </si>
  <si>
    <t>Use this form to add more sponsored project budget accounts. Data in gray boxes is from the main form. In each yellow</t>
  </si>
  <si>
    <t>row, enter account no., answer whether this is a DHHS sponsored project, and enter the CM effort from the budget.</t>
  </si>
  <si>
    <t>In each row, enter account no., answer whether this is a DHHS sponsored project, and enter the CM effort for each sponsored project</t>
  </si>
  <si>
    <t xml:space="preserve">Section 3  Confirm Whether the Budgeted Effort is the SAME as the Actual Effort       </t>
  </si>
  <si>
    <t>Section 4  Process Salary Source Transactions When Budgeted and Actual Effort Differ</t>
  </si>
  <si>
    <t>From "Section 4 Add Accounts" tab</t>
  </si>
  <si>
    <t>Section 4 Additional Accounts:</t>
  </si>
  <si>
    <t>Section 4 - Subtotal from Main Page</t>
  </si>
  <si>
    <t>Section 4 Grand Total</t>
  </si>
  <si>
    <t>% Effort on Non-DHHS Sponsored Studies:  % effort is the SAME as on salary source transactions. There is no cap to factor in.</t>
  </si>
  <si>
    <t>budget. If you have additional sponsored project budgets, enter them in the "Section 2 Add Accounts" tab.</t>
  </si>
  <si>
    <t>PaaS Transaction No:</t>
  </si>
  <si>
    <t>Section 5 - Effort and Allowable Salary</t>
  </si>
  <si>
    <t>Section 6 - Certification</t>
  </si>
  <si>
    <t>Total % Effort on Sponsored Projects</t>
  </si>
  <si>
    <t>Enter information in yellow boxes and follow additional instructions in each section.  The form autocalculates and factors in the</t>
  </si>
  <si>
    <t>NIH Cap</t>
  </si>
  <si>
    <t>Institutional Base Salary (IBS)</t>
  </si>
  <si>
    <t xml:space="preserve"> Institutional Base Salary (IBS)</t>
  </si>
  <si>
    <t>% NIH Salary Cap of IBS</t>
  </si>
  <si>
    <t>-</t>
  </si>
  <si>
    <t xml:space="preserve">This form is required for all Full-time employees whose institutional base salary is above the Department of Health and Human Services </t>
  </si>
  <si>
    <t>(DHHS) cap.  The form must be completed and signed by the employee or authorized person with the first-hand knowledge of the</t>
  </si>
  <si>
    <t>employee’s activities and attached to each PaaS salary source transaction.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</si>
</sst>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_(* #,##0_);_(* \(#,##0\);_(* &quot;-&quot;??_);_(@_)"/>
    <numFmt numFmtId="169" formatCode="m/d/yy;@"/>
    <numFmt numFmtId="170" formatCode="_(* #,##0.00_);_(* \(#,##0.00\);_(* &quot;-&quot;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77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/>
    <xf numFmtId="0" fontId="3" fillId="2" borderId="0" xfId="0" applyFont="1" applyFill="1" applyProtection="1"/>
    <xf numFmtId="43" fontId="0" fillId="2" borderId="0" xfId="0" applyNumberFormat="1" applyFill="1" applyProtection="1">
      <protection locked="0"/>
    </xf>
    <xf numFmtId="0" fontId="0" fillId="2" borderId="0" xfId="0" applyFont="1" applyFill="1" applyProtection="1">
      <protection locked="0"/>
    </xf>
    <xf numFmtId="165" fontId="0" fillId="2" borderId="0" xfId="0" applyNumberForma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>
      <protection locked="0"/>
    </xf>
    <xf numFmtId="41" fontId="0" fillId="2" borderId="0" xfId="0" applyNumberFormat="1" applyFill="1" applyProtection="1"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49" fontId="5" fillId="2" borderId="0" xfId="0" applyNumberFormat="1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166" fontId="0" fillId="2" borderId="0" xfId="3" applyNumberFormat="1" applyFont="1" applyFill="1" applyBorder="1" applyProtection="1">
      <protection locked="0"/>
    </xf>
    <xf numFmtId="10" fontId="0" fillId="2" borderId="0" xfId="0" applyNumberFormat="1" applyFill="1" applyProtection="1">
      <protection locked="0"/>
    </xf>
    <xf numFmtId="0" fontId="0" fillId="2" borderId="0" xfId="0" applyFont="1" applyFill="1" applyBorder="1" applyProtection="1">
      <protection locked="0"/>
    </xf>
    <xf numFmtId="42" fontId="0" fillId="2" borderId="0" xfId="0" applyNumberFormat="1" applyFill="1" applyBorder="1" applyProtection="1">
      <protection locked="0"/>
    </xf>
    <xf numFmtId="10" fontId="0" fillId="2" borderId="0" xfId="3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/>
    <xf numFmtId="167" fontId="0" fillId="2" borderId="0" xfId="3" applyNumberFormat="1" applyFont="1" applyFill="1" applyProtection="1">
      <protection locked="0"/>
    </xf>
    <xf numFmtId="41" fontId="5" fillId="2" borderId="0" xfId="0" applyNumberFormat="1" applyFont="1" applyFill="1" applyBorder="1" applyProtection="1"/>
    <xf numFmtId="43" fontId="0" fillId="2" borderId="0" xfId="1" applyFont="1" applyFill="1" applyProtection="1">
      <protection locked="0"/>
    </xf>
    <xf numFmtId="44" fontId="6" fillId="2" borderId="0" xfId="0" applyNumberFormat="1" applyFont="1" applyFill="1" applyBorder="1" applyProtection="1">
      <protection locked="0"/>
    </xf>
    <xf numFmtId="43" fontId="0" fillId="2" borderId="0" xfId="1" applyFont="1" applyFill="1" applyBorder="1" applyAlignment="1" applyProtection="1">
      <alignment horizontal="right"/>
      <protection locked="0"/>
    </xf>
    <xf numFmtId="165" fontId="0" fillId="2" borderId="0" xfId="0" applyNumberFormat="1" applyFill="1" applyProtection="1">
      <protection locked="0"/>
    </xf>
    <xf numFmtId="43" fontId="0" fillId="2" borderId="0" xfId="1" applyFont="1" applyFill="1" applyBorder="1" applyAlignment="1" applyProtection="1">
      <alignment horizontal="right"/>
    </xf>
    <xf numFmtId="164" fontId="0" fillId="2" borderId="0" xfId="1" applyNumberFormat="1" applyFont="1" applyFill="1" applyBorder="1" applyProtection="1">
      <protection locked="0"/>
    </xf>
    <xf numFmtId="165" fontId="3" fillId="2" borderId="0" xfId="2" applyNumberFormat="1" applyFont="1" applyFill="1" applyBorder="1" applyProtection="1">
      <protection locked="0"/>
    </xf>
    <xf numFmtId="10" fontId="3" fillId="2" borderId="0" xfId="3" applyNumberFormat="1" applyFont="1" applyFill="1" applyBorder="1" applyProtection="1">
      <protection locked="0"/>
    </xf>
    <xf numFmtId="166" fontId="5" fillId="2" borderId="0" xfId="3" applyNumberFormat="1" applyFont="1" applyFill="1" applyBorder="1" applyAlignment="1" applyProtection="1">
      <alignment horizontal="right"/>
      <protection locked="0"/>
    </xf>
    <xf numFmtId="44" fontId="0" fillId="2" borderId="0" xfId="0" applyNumberFormat="1" applyFill="1" applyBorder="1" applyProtection="1">
      <protection locked="0"/>
    </xf>
    <xf numFmtId="49" fontId="5" fillId="3" borderId="0" xfId="0" applyNumberFormat="1" applyFont="1" applyFill="1" applyBorder="1" applyProtection="1">
      <protection locked="0"/>
    </xf>
    <xf numFmtId="166" fontId="0" fillId="2" borderId="0" xfId="0" applyNumberFormat="1" applyFill="1" applyBorder="1" applyAlignment="1" applyProtection="1">
      <alignment horizontal="left"/>
      <protection locked="0"/>
    </xf>
    <xf numFmtId="166" fontId="0" fillId="2" borderId="0" xfId="0" applyNumberFormat="1" applyFill="1" applyBorder="1" applyProtection="1"/>
    <xf numFmtId="43" fontId="5" fillId="3" borderId="0" xfId="1" applyFont="1" applyFill="1" applyBorder="1" applyAlignment="1" applyProtection="1">
      <alignment horizontal="right"/>
      <protection locked="0"/>
    </xf>
    <xf numFmtId="164" fontId="0" fillId="2" borderId="0" xfId="0" applyNumberFormat="1" applyFill="1" applyBorder="1" applyProtection="1">
      <protection locked="0"/>
    </xf>
    <xf numFmtId="9" fontId="5" fillId="2" borderId="0" xfId="3" applyFont="1" applyFill="1" applyBorder="1" applyAlignment="1" applyProtection="1">
      <alignment horizontal="right"/>
      <protection locked="0"/>
    </xf>
    <xf numFmtId="166" fontId="5" fillId="2" borderId="0" xfId="3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/>
    <xf numFmtId="49" fontId="5" fillId="3" borderId="0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2" borderId="0" xfId="0" applyFill="1" applyBorder="1" applyProtection="1"/>
    <xf numFmtId="2" fontId="0" fillId="2" borderId="0" xfId="0" applyNumberForma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quotePrefix="1" applyFont="1" applyFill="1" applyBorder="1" applyProtection="1">
      <protection locked="0"/>
    </xf>
    <xf numFmtId="168" fontId="0" fillId="3" borderId="0" xfId="1" applyNumberFormat="1" applyFont="1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43" fontId="3" fillId="2" borderId="0" xfId="1" applyFont="1" applyFill="1" applyBorder="1" applyAlignment="1" applyProtection="1">
      <alignment horizontal="right"/>
    </xf>
    <xf numFmtId="168" fontId="3" fillId="2" borderId="0" xfId="1" applyNumberFormat="1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3" fillId="2" borderId="0" xfId="0" quotePrefix="1" applyFont="1" applyFill="1" applyBorder="1" applyProtection="1">
      <protection locked="0"/>
    </xf>
    <xf numFmtId="0" fontId="13" fillId="2" borderId="0" xfId="0" quotePrefix="1" applyFont="1" applyFill="1" applyBorder="1" applyAlignment="1" applyProtection="1">
      <alignment horizontal="right"/>
      <protection locked="0"/>
    </xf>
    <xf numFmtId="10" fontId="0" fillId="2" borderId="4" xfId="3" applyNumberFormat="1" applyFont="1" applyFill="1" applyBorder="1" applyProtection="1"/>
    <xf numFmtId="168" fontId="0" fillId="2" borderId="4" xfId="1" applyNumberFormat="1" applyFont="1" applyFill="1" applyBorder="1" applyProtection="1"/>
    <xf numFmtId="168" fontId="6" fillId="2" borderId="4" xfId="2" applyNumberFormat="1" applyFont="1" applyFill="1" applyBorder="1" applyProtection="1"/>
    <xf numFmtId="10" fontId="9" fillId="2" borderId="4" xfId="3" applyNumberFormat="1" applyFont="1" applyFill="1" applyBorder="1" applyProtection="1"/>
    <xf numFmtId="0" fontId="3" fillId="2" borderId="0" xfId="0" applyFont="1" applyFill="1" applyBorder="1" applyAlignment="1" applyProtection="1">
      <alignment horizontal="center"/>
      <protection locked="0"/>
    </xf>
    <xf numFmtId="166" fontId="0" fillId="4" borderId="0" xfId="3" applyNumberFormat="1" applyFont="1" applyFill="1" applyBorder="1" applyProtection="1"/>
    <xf numFmtId="166" fontId="0" fillId="4" borderId="2" xfId="3" applyNumberFormat="1" applyFont="1" applyFill="1" applyBorder="1" applyProtection="1"/>
    <xf numFmtId="10" fontId="0" fillId="2" borderId="0" xfId="0" applyNumberFormat="1" applyFill="1" applyBorder="1" applyAlignment="1" applyProtection="1">
      <alignment vertical="top"/>
      <protection locked="0"/>
    </xf>
    <xf numFmtId="41" fontId="0" fillId="3" borderId="0" xfId="0" applyNumberFormat="1" applyFill="1" applyBorder="1" applyAlignment="1" applyProtection="1">
      <alignment horizontal="center"/>
      <protection locked="0"/>
    </xf>
    <xf numFmtId="168" fontId="0" fillId="2" borderId="0" xfId="1" applyNumberFormat="1" applyFont="1" applyFill="1" applyBorder="1" applyProtection="1"/>
    <xf numFmtId="168" fontId="0" fillId="2" borderId="2" xfId="1" applyNumberFormat="1" applyFont="1" applyFill="1" applyBorder="1" applyProtection="1"/>
    <xf numFmtId="10" fontId="0" fillId="2" borderId="0" xfId="3" applyNumberFormat="1" applyFont="1" applyFill="1" applyBorder="1" applyProtection="1"/>
    <xf numFmtId="169" fontId="0" fillId="2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49" fontId="5" fillId="0" borderId="0" xfId="0" applyNumberFormat="1" applyFont="1" applyFill="1" applyBorder="1" applyProtection="1">
      <protection locked="0"/>
    </xf>
    <xf numFmtId="41" fontId="0" fillId="0" borderId="0" xfId="0" applyNumberFormat="1" applyFill="1" applyBorder="1" applyProtection="1">
      <protection locked="0"/>
    </xf>
    <xf numFmtId="166" fontId="0" fillId="0" borderId="0" xfId="0" applyNumberFormat="1" applyFill="1" applyBorder="1" applyProtection="1">
      <protection locked="0"/>
    </xf>
    <xf numFmtId="43" fontId="0" fillId="0" borderId="0" xfId="0" applyNumberFormat="1" applyFill="1" applyBorder="1" applyProtection="1">
      <protection locked="0"/>
    </xf>
    <xf numFmtId="166" fontId="0" fillId="0" borderId="0" xfId="3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49" fontId="0" fillId="5" borderId="0" xfId="0" applyNumberFormat="1" applyFill="1" applyBorder="1" applyProtection="1"/>
    <xf numFmtId="0" fontId="5" fillId="2" borderId="0" xfId="4" applyNumberFormat="1" applyFont="1" applyFill="1" applyBorder="1" applyAlignment="1" applyProtection="1">
      <alignment horizontal="left"/>
      <protection locked="0"/>
    </xf>
    <xf numFmtId="44" fontId="0" fillId="2" borderId="0" xfId="0" applyNumberFormat="1" applyFill="1" applyBorder="1" applyAlignment="1" applyProtection="1">
      <alignment horizontal="right"/>
      <protection locked="0"/>
    </xf>
    <xf numFmtId="43" fontId="6" fillId="2" borderId="0" xfId="1" applyFont="1" applyFill="1" applyBorder="1" applyAlignment="1" applyProtection="1">
      <alignment horizontal="right"/>
    </xf>
    <xf numFmtId="166" fontId="9" fillId="2" borderId="0" xfId="1" applyNumberFormat="1" applyFont="1" applyFill="1" applyBorder="1" applyAlignment="1" applyProtection="1">
      <alignment horizontal="right"/>
    </xf>
    <xf numFmtId="168" fontId="6" fillId="2" borderId="0" xfId="1" applyNumberFormat="1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right"/>
      <protection locked="0"/>
    </xf>
    <xf numFmtId="166" fontId="0" fillId="5" borderId="2" xfId="0" applyNumberFormat="1" applyFill="1" applyBorder="1" applyProtection="1"/>
    <xf numFmtId="41" fontId="0" fillId="5" borderId="2" xfId="0" applyNumberFormat="1" applyFill="1" applyBorder="1" applyProtection="1"/>
    <xf numFmtId="49" fontId="5" fillId="5" borderId="2" xfId="0" applyNumberFormat="1" applyFont="1" applyFill="1" applyBorder="1" applyAlignment="1" applyProtection="1">
      <alignment horizontal="center"/>
    </xf>
    <xf numFmtId="49" fontId="8" fillId="2" borderId="6" xfId="0" applyNumberFormat="1" applyFont="1" applyFill="1" applyBorder="1" applyProtection="1">
      <protection locked="0"/>
    </xf>
    <xf numFmtId="49" fontId="5" fillId="2" borderId="6" xfId="0" applyNumberFormat="1" applyFont="1" applyFill="1" applyBorder="1" applyAlignment="1" applyProtection="1">
      <alignment horizontal="center" vertical="top"/>
      <protection locked="0"/>
    </xf>
    <xf numFmtId="2" fontId="5" fillId="2" borderId="6" xfId="0" applyNumberFormat="1" applyFont="1" applyFill="1" applyBorder="1" applyAlignment="1" applyProtection="1">
      <alignment horizontal="right"/>
      <protection locked="0"/>
    </xf>
    <xf numFmtId="166" fontId="5" fillId="2" borderId="6" xfId="3" applyNumberFormat="1" applyFont="1" applyFill="1" applyBorder="1" applyAlignment="1" applyProtection="1">
      <alignment horizontal="right"/>
      <protection locked="0"/>
    </xf>
    <xf numFmtId="166" fontId="0" fillId="2" borderId="6" xfId="3" applyNumberFormat="1" applyFont="1" applyFill="1" applyBorder="1" applyProtection="1">
      <protection locked="0"/>
    </xf>
    <xf numFmtId="43" fontId="8" fillId="2" borderId="0" xfId="1" applyFont="1" applyFill="1" applyBorder="1" applyAlignment="1" applyProtection="1">
      <alignment horizontal="right"/>
    </xf>
    <xf numFmtId="49" fontId="17" fillId="5" borderId="2" xfId="0" applyNumberFormat="1" applyFont="1" applyFill="1" applyBorder="1" applyProtection="1"/>
    <xf numFmtId="0" fontId="0" fillId="2" borderId="0" xfId="0" applyFill="1" applyBorder="1"/>
    <xf numFmtId="0" fontId="14" fillId="2" borderId="0" xfId="0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6" fontId="5" fillId="0" borderId="0" xfId="3" applyNumberFormat="1" applyFont="1" applyFill="1" applyBorder="1" applyAlignment="1" applyProtection="1">
      <alignment horizontal="center"/>
      <protection locked="0"/>
    </xf>
    <xf numFmtId="164" fontId="0" fillId="0" borderId="0" xfId="1" applyNumberFormat="1" applyFont="1" applyFill="1" applyBorder="1" applyProtection="1">
      <protection locked="0"/>
    </xf>
    <xf numFmtId="166" fontId="5" fillId="0" borderId="0" xfId="3" applyNumberFormat="1" applyFont="1" applyFill="1" applyBorder="1" applyAlignment="1" applyProtection="1">
      <alignment horizontal="right"/>
      <protection locked="0"/>
    </xf>
    <xf numFmtId="9" fontId="5" fillId="0" borderId="0" xfId="3" applyFont="1" applyFill="1" applyBorder="1" applyAlignment="1" applyProtection="1">
      <alignment horizontal="right"/>
      <protection locked="0"/>
    </xf>
    <xf numFmtId="0" fontId="3" fillId="2" borderId="0" xfId="0" applyFont="1" applyFill="1" applyBorder="1" applyProtection="1"/>
    <xf numFmtId="0" fontId="3" fillId="2" borderId="2" xfId="0" applyFont="1" applyFill="1" applyBorder="1" applyAlignment="1" applyProtection="1">
      <alignment horizontal="right"/>
    </xf>
    <xf numFmtId="166" fontId="3" fillId="2" borderId="2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right"/>
    </xf>
    <xf numFmtId="0" fontId="3" fillId="4" borderId="2" xfId="0" applyFont="1" applyFill="1" applyBorder="1" applyAlignment="1" applyProtection="1">
      <alignment horizontal="center"/>
    </xf>
    <xf numFmtId="49" fontId="5" fillId="5" borderId="0" xfId="0" applyNumberFormat="1" applyFont="1" applyFill="1" applyBorder="1" applyAlignment="1" applyProtection="1">
      <alignment horizontal="center" vertical="top"/>
    </xf>
    <xf numFmtId="49" fontId="8" fillId="5" borderId="0" xfId="0" applyNumberFormat="1" applyFont="1" applyFill="1" applyBorder="1" applyProtection="1"/>
    <xf numFmtId="2" fontId="8" fillId="5" borderId="0" xfId="0" applyNumberFormat="1" applyFont="1" applyFill="1" applyBorder="1" applyAlignment="1" applyProtection="1">
      <alignment horizontal="right"/>
    </xf>
    <xf numFmtId="166" fontId="8" fillId="5" borderId="0" xfId="3" applyNumberFormat="1" applyFont="1" applyFill="1" applyBorder="1" applyAlignment="1" applyProtection="1">
      <alignment horizontal="right"/>
    </xf>
    <xf numFmtId="168" fontId="8" fillId="5" borderId="0" xfId="1" applyNumberFormat="1" applyFont="1" applyFill="1" applyBorder="1" applyAlignment="1" applyProtection="1">
      <alignment horizontal="right"/>
    </xf>
    <xf numFmtId="166" fontId="3" fillId="4" borderId="0" xfId="3" applyNumberFormat="1" applyFont="1" applyFill="1" applyBorder="1" applyProtection="1"/>
    <xf numFmtId="166" fontId="8" fillId="2" borderId="0" xfId="3" applyNumberFormat="1" applyFont="1" applyFill="1" applyBorder="1" applyAlignment="1" applyProtection="1">
      <alignment horizontal="right"/>
    </xf>
    <xf numFmtId="168" fontId="3" fillId="2" borderId="0" xfId="1" applyNumberFormat="1" applyFont="1" applyFill="1" applyBorder="1" applyProtection="1"/>
    <xf numFmtId="166" fontId="3" fillId="2" borderId="0" xfId="3" applyNumberFormat="1" applyFont="1" applyFill="1" applyBorder="1" applyProtection="1"/>
    <xf numFmtId="43" fontId="3" fillId="2" borderId="0" xfId="1" applyFont="1" applyFill="1" applyBorder="1" applyProtection="1"/>
    <xf numFmtId="49" fontId="5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49" fontId="8" fillId="2" borderId="0" xfId="0" applyNumberFormat="1" applyFont="1" applyFill="1" applyBorder="1" applyProtection="1"/>
    <xf numFmtId="166" fontId="3" fillId="4" borderId="2" xfId="0" applyNumberFormat="1" applyFont="1" applyFill="1" applyBorder="1" applyAlignment="1" applyProtection="1">
      <alignment horizontal="center"/>
    </xf>
    <xf numFmtId="41" fontId="3" fillId="4" borderId="0" xfId="1" applyNumberFormat="1" applyFont="1" applyFill="1" applyBorder="1" applyProtection="1"/>
    <xf numFmtId="2" fontId="3" fillId="2" borderId="0" xfId="0" applyNumberFormat="1" applyFont="1" applyFill="1" applyBorder="1" applyProtection="1"/>
    <xf numFmtId="0" fontId="11" fillId="2" borderId="0" xfId="0" applyFont="1" applyFill="1" applyBorder="1" applyProtection="1"/>
    <xf numFmtId="0" fontId="0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right"/>
    </xf>
    <xf numFmtId="0" fontId="13" fillId="2" borderId="0" xfId="0" quotePrefix="1" applyFont="1" applyFill="1" applyBorder="1" applyProtection="1"/>
    <xf numFmtId="0" fontId="0" fillId="2" borderId="0" xfId="0" quotePrefix="1" applyFont="1" applyFill="1" applyBorder="1" applyProtection="1"/>
    <xf numFmtId="0" fontId="13" fillId="2" borderId="0" xfId="0" quotePrefix="1" applyFont="1" applyFill="1" applyBorder="1" applyAlignment="1" applyProtection="1">
      <alignment horizontal="right"/>
    </xf>
    <xf numFmtId="10" fontId="0" fillId="2" borderId="0" xfId="0" applyNumberFormat="1" applyFill="1" applyBorder="1" applyAlignment="1" applyProtection="1">
      <alignment vertical="top"/>
    </xf>
    <xf numFmtId="0" fontId="12" fillId="2" borderId="0" xfId="0" applyFont="1" applyFill="1" applyBorder="1" applyProtection="1"/>
    <xf numFmtId="0" fontId="5" fillId="2" borderId="2" xfId="4" applyNumberFormat="1" applyFont="1" applyFill="1" applyBorder="1" applyAlignment="1" applyProtection="1">
      <alignment horizontal="left"/>
    </xf>
    <xf numFmtId="168" fontId="0" fillId="5" borderId="0" xfId="1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right" vertical="top"/>
    </xf>
    <xf numFmtId="166" fontId="0" fillId="2" borderId="0" xfId="3" applyNumberFormat="1" applyFont="1" applyFill="1" applyBorder="1" applyProtection="1"/>
    <xf numFmtId="0" fontId="0" fillId="2" borderId="0" xfId="0" applyFont="1" applyFill="1" applyBorder="1" applyAlignment="1" applyProtection="1">
      <alignment horizontal="right" indent="1"/>
    </xf>
    <xf numFmtId="37" fontId="0" fillId="2" borderId="0" xfId="1" applyNumberFormat="1" applyFont="1" applyFill="1" applyBorder="1" applyAlignment="1" applyProtection="1">
      <alignment horizontal="right" vertical="top"/>
    </xf>
    <xf numFmtId="10" fontId="0" fillId="2" borderId="0" xfId="0" applyNumberFormat="1" applyFill="1" applyBorder="1" applyProtection="1"/>
    <xf numFmtId="41" fontId="0" fillId="5" borderId="0" xfId="0" applyNumberFormat="1" applyFill="1" applyBorder="1" applyProtection="1"/>
    <xf numFmtId="41" fontId="0" fillId="5" borderId="3" xfId="0" applyNumberFormat="1" applyFill="1" applyBorder="1" applyProtection="1"/>
    <xf numFmtId="0" fontId="0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/>
    </xf>
    <xf numFmtId="41" fontId="3" fillId="2" borderId="2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Protection="1"/>
    <xf numFmtId="44" fontId="0" fillId="2" borderId="0" xfId="0" applyNumberFormat="1" applyFont="1" applyFill="1" applyBorder="1" applyProtection="1"/>
    <xf numFmtId="44" fontId="6" fillId="2" borderId="0" xfId="0" applyNumberFormat="1" applyFont="1" applyFill="1" applyBorder="1" applyProtection="1"/>
    <xf numFmtId="41" fontId="0" fillId="3" borderId="0" xfId="0" applyNumberFormat="1" applyFill="1" applyBorder="1" applyAlignment="1" applyProtection="1">
      <alignment horizontal="center"/>
    </xf>
    <xf numFmtId="0" fontId="2" fillId="2" borderId="1" xfId="0" applyNumberFormat="1" applyFont="1" applyFill="1" applyBorder="1" applyProtection="1"/>
    <xf numFmtId="168" fontId="3" fillId="4" borderId="2" xfId="0" applyNumberFormat="1" applyFont="1" applyFill="1" applyBorder="1" applyAlignment="1" applyProtection="1">
      <alignment horizontal="center"/>
    </xf>
    <xf numFmtId="43" fontId="3" fillId="5" borderId="0" xfId="0" applyNumberFormat="1" applyFont="1" applyFill="1" applyBorder="1" applyProtection="1"/>
    <xf numFmtId="166" fontId="3" fillId="5" borderId="0" xfId="3" applyNumberFormat="1" applyFont="1" applyFill="1" applyBorder="1" applyProtection="1"/>
    <xf numFmtId="166" fontId="0" fillId="5" borderId="2" xfId="3" applyNumberFormat="1" applyFont="1" applyFill="1" applyBorder="1" applyProtection="1"/>
    <xf numFmtId="41" fontId="0" fillId="2" borderId="0" xfId="1" applyNumberFormat="1" applyFont="1" applyFill="1" applyBorder="1" applyProtection="1">
      <protection locked="0"/>
    </xf>
    <xf numFmtId="168" fontId="6" fillId="2" borderId="0" xfId="2" applyNumberFormat="1" applyFont="1" applyFill="1" applyBorder="1" applyProtection="1"/>
    <xf numFmtId="10" fontId="9" fillId="2" borderId="0" xfId="3" applyNumberFormat="1" applyFont="1" applyFill="1" applyBorder="1" applyProtection="1"/>
    <xf numFmtId="2" fontId="3" fillId="2" borderId="0" xfId="0" applyNumberFormat="1" applyFont="1" applyFill="1" applyBorder="1" applyAlignment="1" applyProtection="1">
      <alignment horizontal="right"/>
    </xf>
    <xf numFmtId="166" fontId="3" fillId="2" borderId="0" xfId="3" applyNumberFormat="1" applyFont="1" applyFill="1" applyBorder="1" applyAlignment="1" applyProtection="1">
      <alignment horizontal="right"/>
    </xf>
    <xf numFmtId="166" fontId="0" fillId="2" borderId="4" xfId="3" applyNumberFormat="1" applyFont="1" applyFill="1" applyBorder="1" applyProtection="1"/>
    <xf numFmtId="166" fontId="9" fillId="2" borderId="4" xfId="3" applyNumberFormat="1" applyFont="1" applyFill="1" applyBorder="1" applyProtection="1"/>
    <xf numFmtId="0" fontId="0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 vertical="top"/>
    </xf>
    <xf numFmtId="0" fontId="7" fillId="2" borderId="0" xfId="0" applyFont="1" applyFill="1" applyBorder="1" applyProtection="1"/>
    <xf numFmtId="44" fontId="0" fillId="2" borderId="0" xfId="0" applyNumberFormat="1" applyFill="1" applyBorder="1" applyProtection="1"/>
    <xf numFmtId="165" fontId="0" fillId="2" borderId="0" xfId="0" applyNumberFormat="1" applyFill="1" applyBorder="1" applyProtection="1"/>
    <xf numFmtId="0" fontId="0" fillId="2" borderId="0" xfId="0" applyFont="1" applyFill="1" applyBorder="1" applyAlignment="1" applyProtection="1">
      <alignment horizontal="right" vertical="center"/>
    </xf>
    <xf numFmtId="43" fontId="5" fillId="5" borderId="2" xfId="1" applyFont="1" applyFill="1" applyBorder="1" applyAlignment="1" applyProtection="1">
      <alignment horizontal="right"/>
    </xf>
    <xf numFmtId="0" fontId="3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166" fontId="9" fillId="2" borderId="0" xfId="3" applyNumberFormat="1" applyFont="1" applyFill="1" applyBorder="1" applyProtection="1"/>
    <xf numFmtId="41" fontId="3" fillId="2" borderId="0" xfId="0" applyNumberFormat="1" applyFont="1" applyFill="1" applyBorder="1" applyAlignment="1" applyProtection="1">
      <alignment horizontal="right"/>
    </xf>
    <xf numFmtId="2" fontId="0" fillId="5" borderId="2" xfId="0" applyNumberFormat="1" applyFill="1" applyBorder="1" applyProtection="1"/>
    <xf numFmtId="49" fontId="0" fillId="2" borderId="0" xfId="0" applyNumberFormat="1" applyFill="1" applyBorder="1" applyProtection="1"/>
    <xf numFmtId="44" fontId="0" fillId="2" borderId="2" xfId="0" applyNumberFormat="1" applyFill="1" applyBorder="1" applyAlignment="1" applyProtection="1">
      <alignment horizontal="right"/>
    </xf>
    <xf numFmtId="169" fontId="0" fillId="2" borderId="0" xfId="0" applyNumberFormat="1" applyFill="1" applyBorder="1" applyProtection="1"/>
    <xf numFmtId="0" fontId="0" fillId="2" borderId="5" xfId="0" applyFill="1" applyBorder="1" applyProtection="1"/>
    <xf numFmtId="0" fontId="0" fillId="5" borderId="0" xfId="0" applyNumberFormat="1" applyFont="1" applyFill="1" applyBorder="1" applyAlignment="1" applyProtection="1">
      <alignment vertical="top"/>
    </xf>
    <xf numFmtId="49" fontId="3" fillId="5" borderId="0" xfId="0" applyNumberFormat="1" applyFont="1" applyFill="1" applyBorder="1" applyAlignment="1" applyProtection="1">
      <alignment vertical="top"/>
    </xf>
    <xf numFmtId="49" fontId="0" fillId="5" borderId="0" xfId="0" applyNumberFormat="1" applyFont="1" applyFill="1" applyBorder="1" applyAlignment="1" applyProtection="1">
      <alignment vertical="top"/>
    </xf>
    <xf numFmtId="49" fontId="3" fillId="2" borderId="0" xfId="0" applyNumberFormat="1" applyFont="1" applyFill="1" applyBorder="1" applyAlignment="1" applyProtection="1">
      <alignment vertical="top"/>
    </xf>
    <xf numFmtId="0" fontId="0" fillId="5" borderId="0" xfId="0" applyFont="1" applyFill="1" applyBorder="1" applyAlignment="1" applyProtection="1">
      <alignment vertical="top"/>
    </xf>
    <xf numFmtId="49" fontId="8" fillId="2" borderId="6" xfId="0" applyNumberFormat="1" applyFont="1" applyFill="1" applyBorder="1" applyProtection="1"/>
    <xf numFmtId="49" fontId="5" fillId="2" borderId="6" xfId="0" applyNumberFormat="1" applyFont="1" applyFill="1" applyBorder="1" applyAlignment="1" applyProtection="1">
      <alignment horizontal="center" vertical="top"/>
    </xf>
    <xf numFmtId="2" fontId="5" fillId="2" borderId="6" xfId="0" applyNumberFormat="1" applyFont="1" applyFill="1" applyBorder="1" applyAlignment="1" applyProtection="1">
      <alignment horizontal="right"/>
    </xf>
    <xf numFmtId="166" fontId="5" fillId="2" borderId="6" xfId="3" applyNumberFormat="1" applyFont="1" applyFill="1" applyBorder="1" applyAlignment="1" applyProtection="1">
      <alignment horizontal="right"/>
    </xf>
    <xf numFmtId="168" fontId="5" fillId="2" borderId="6" xfId="1" applyNumberFormat="1" applyFont="1" applyFill="1" applyBorder="1" applyAlignment="1" applyProtection="1">
      <alignment horizontal="right"/>
    </xf>
    <xf numFmtId="166" fontId="0" fillId="2" borderId="6" xfId="3" applyNumberFormat="1" applyFont="1" applyFill="1" applyBorder="1" applyProtection="1"/>
    <xf numFmtId="49" fontId="5" fillId="2" borderId="0" xfId="0" applyNumberFormat="1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/>
    <xf numFmtId="166" fontId="0" fillId="2" borderId="0" xfId="3" applyNumberFormat="1" applyFont="1" applyFill="1" applyProtection="1">
      <protection locked="0"/>
    </xf>
    <xf numFmtId="0" fontId="20" fillId="0" borderId="0" xfId="0" applyFont="1" applyAlignment="1">
      <alignment vertical="top"/>
    </xf>
    <xf numFmtId="166" fontId="3" fillId="2" borderId="0" xfId="0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/>
    </xf>
    <xf numFmtId="168" fontId="8" fillId="2" borderId="0" xfId="1" applyNumberFormat="1" applyFont="1" applyFill="1" applyBorder="1" applyAlignment="1" applyProtection="1">
      <alignment horizontal="right"/>
    </xf>
    <xf numFmtId="0" fontId="5" fillId="5" borderId="0" xfId="0" applyNumberFormat="1" applyFont="1" applyFill="1" applyBorder="1" applyProtection="1"/>
    <xf numFmtId="0" fontId="5" fillId="5" borderId="0" xfId="0" applyNumberFormat="1" applyFont="1" applyFill="1" applyBorder="1" applyAlignment="1" applyProtection="1">
      <alignment horizontal="right"/>
    </xf>
    <xf numFmtId="166" fontId="5" fillId="5" borderId="0" xfId="3" applyNumberFormat="1" applyFont="1" applyFill="1" applyBorder="1" applyAlignment="1" applyProtection="1">
      <alignment horizontal="right"/>
    </xf>
    <xf numFmtId="0" fontId="15" fillId="5" borderId="0" xfId="0" applyNumberFormat="1" applyFont="1" applyFill="1" applyBorder="1" applyAlignment="1" applyProtection="1">
      <alignment horizontal="right"/>
    </xf>
    <xf numFmtId="166" fontId="15" fillId="5" borderId="0" xfId="3" applyNumberFormat="1" applyFont="1" applyFill="1" applyBorder="1" applyAlignment="1" applyProtection="1">
      <alignment horizontal="right"/>
    </xf>
    <xf numFmtId="168" fontId="5" fillId="5" borderId="0" xfId="1" applyNumberFormat="1" applyFont="1" applyFill="1" applyBorder="1" applyAlignment="1" applyProtection="1">
      <alignment horizontal="right"/>
    </xf>
    <xf numFmtId="166" fontId="5" fillId="4" borderId="0" xfId="3" applyNumberFormat="1" applyFont="1" applyFill="1" applyBorder="1" applyAlignment="1" applyProtection="1">
      <alignment horizontal="right"/>
    </xf>
    <xf numFmtId="166" fontId="15" fillId="4" borderId="0" xfId="3" applyNumberFormat="1" applyFont="1" applyFill="1" applyBorder="1" applyAlignment="1" applyProtection="1">
      <alignment horizontal="right"/>
    </xf>
    <xf numFmtId="168" fontId="5" fillId="4" borderId="0" xfId="1" applyNumberFormat="1" applyFont="1" applyFill="1" applyBorder="1" applyAlignment="1" applyProtection="1">
      <alignment horizontal="right"/>
    </xf>
    <xf numFmtId="41" fontId="0" fillId="3" borderId="0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/>
    <xf numFmtId="168" fontId="3" fillId="4" borderId="0" xfId="1" applyNumberFormat="1" applyFont="1" applyFill="1" applyBorder="1" applyProtection="1"/>
    <xf numFmtId="170" fontId="0" fillId="2" borderId="0" xfId="0" applyNumberForma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 applyProtection="1">
      <alignment horizontal="left" vertical="top"/>
      <protection locked="0"/>
    </xf>
    <xf numFmtId="165" fontId="5" fillId="2" borderId="0" xfId="0" applyNumberFormat="1" applyFont="1" applyFill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10" fontId="8" fillId="2" borderId="0" xfId="3" applyNumberFormat="1" applyFont="1" applyFill="1" applyBorder="1" applyAlignment="1" applyProtection="1">
      <alignment horizontal="left" vertical="top"/>
      <protection locked="0"/>
    </xf>
    <xf numFmtId="41" fontId="5" fillId="2" borderId="0" xfId="0" applyNumberFormat="1" applyFont="1" applyFill="1" applyAlignment="1" applyProtection="1">
      <alignment horizontal="left" vertical="top"/>
      <protection locked="0"/>
    </xf>
    <xf numFmtId="10" fontId="5" fillId="2" borderId="0" xfId="0" applyNumberFormat="1" applyFont="1" applyFill="1" applyAlignment="1" applyProtection="1">
      <alignment horizontal="left" vertical="top"/>
      <protection locked="0"/>
    </xf>
    <xf numFmtId="167" fontId="5" fillId="2" borderId="0" xfId="3" applyNumberFormat="1" applyFont="1" applyFill="1" applyAlignment="1" applyProtection="1">
      <alignment horizontal="left" vertical="top"/>
      <protection locked="0"/>
    </xf>
    <xf numFmtId="43" fontId="5" fillId="2" borderId="0" xfId="1" applyFont="1" applyFill="1" applyAlignment="1" applyProtection="1">
      <alignment horizontal="left" vertical="top"/>
      <protection locked="0"/>
    </xf>
    <xf numFmtId="166" fontId="5" fillId="2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10" fontId="5" fillId="2" borderId="0" xfId="3" applyNumberFormat="1" applyFont="1" applyFill="1" applyBorder="1" applyAlignment="1" applyProtection="1">
      <alignment horizontal="left" vertical="top"/>
    </xf>
    <xf numFmtId="166" fontId="3" fillId="2" borderId="0" xfId="0" applyNumberFormat="1" applyFont="1" applyFill="1" applyBorder="1" applyProtection="1"/>
    <xf numFmtId="0" fontId="0" fillId="2" borderId="6" xfId="0" applyFill="1" applyBorder="1" applyProtection="1">
      <protection locked="0"/>
    </xf>
    <xf numFmtId="2" fontId="0" fillId="2" borderId="0" xfId="0" applyNumberFormat="1" applyFill="1" applyBorder="1" applyProtection="1"/>
    <xf numFmtId="37" fontId="0" fillId="5" borderId="0" xfId="1" applyNumberFormat="1" applyFont="1" applyFill="1" applyBorder="1" applyAlignment="1" applyProtection="1">
      <alignment horizontal="right" vertical="top"/>
    </xf>
    <xf numFmtId="10" fontId="9" fillId="0" borderId="0" xfId="3" applyNumberFormat="1" applyFont="1" applyFill="1" applyBorder="1" applyAlignment="1" applyProtection="1">
      <alignment horizontal="right"/>
    </xf>
    <xf numFmtId="0" fontId="3" fillId="6" borderId="0" xfId="0" applyFont="1" applyFill="1" applyProtection="1"/>
    <xf numFmtId="0" fontId="0" fillId="6" borderId="0" xfId="0" applyFill="1" applyProtection="1"/>
    <xf numFmtId="0" fontId="0" fillId="6" borderId="0" xfId="0" applyFill="1" applyBorder="1" applyProtection="1"/>
    <xf numFmtId="0" fontId="7" fillId="6" borderId="0" xfId="0" applyFont="1" applyFill="1" applyBorder="1" applyProtection="1"/>
    <xf numFmtId="41" fontId="0" fillId="2" borderId="0" xfId="0" applyNumberFormat="1" applyFill="1" applyBorder="1" applyAlignment="1" applyProtection="1">
      <alignment horizontal="right"/>
    </xf>
    <xf numFmtId="41" fontId="3" fillId="3" borderId="0" xfId="0" applyNumberFormat="1" applyFont="1" applyFill="1" applyBorder="1" applyAlignment="1" applyProtection="1">
      <alignment horizontal="right"/>
    </xf>
    <xf numFmtId="0" fontId="16" fillId="2" borderId="0" xfId="0" applyFont="1" applyFill="1" applyAlignment="1" applyProtection="1">
      <alignment horizontal="left" vertical="top"/>
    </xf>
    <xf numFmtId="0" fontId="0" fillId="2" borderId="0" xfId="0" applyFont="1" applyFill="1" applyBorder="1" applyAlignment="1" applyProtection="1">
      <alignment vertical="top"/>
    </xf>
    <xf numFmtId="0" fontId="0" fillId="6" borderId="0" xfId="0" applyFont="1" applyFill="1" applyProtection="1"/>
    <xf numFmtId="10" fontId="9" fillId="2" borderId="0" xfId="3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right"/>
    </xf>
    <xf numFmtId="0" fontId="3" fillId="0" borderId="0" xfId="0" applyNumberFormat="1" applyFont="1" applyFill="1" applyBorder="1" applyProtection="1"/>
    <xf numFmtId="49" fontId="5" fillId="3" borderId="0" xfId="0" applyNumberFormat="1" applyFont="1" applyFill="1" applyBorder="1" applyAlignment="1" applyProtection="1">
      <alignment horizontal="right"/>
      <protection locked="0"/>
    </xf>
    <xf numFmtId="49" fontId="15" fillId="3" borderId="2" xfId="0" applyNumberFormat="1" applyFont="1" applyFill="1" applyBorder="1" applyProtection="1">
      <protection locked="0"/>
    </xf>
    <xf numFmtId="49" fontId="5" fillId="3" borderId="2" xfId="0" applyNumberFormat="1" applyFont="1" applyFill="1" applyBorder="1" applyAlignment="1" applyProtection="1">
      <alignment horizontal="right"/>
      <protection locked="0"/>
    </xf>
    <xf numFmtId="41" fontId="0" fillId="3" borderId="2" xfId="0" applyNumberFormat="1" applyFill="1" applyBorder="1" applyAlignment="1" applyProtection="1">
      <alignment horizontal="right"/>
      <protection locked="0"/>
    </xf>
    <xf numFmtId="168" fontId="15" fillId="5" borderId="0" xfId="1" applyNumberFormat="1" applyFont="1" applyFill="1" applyBorder="1" applyAlignment="1" applyProtection="1">
      <alignment horizontal="right"/>
    </xf>
    <xf numFmtId="2" fontId="6" fillId="2" borderId="0" xfId="1" applyNumberFormat="1" applyFont="1" applyFill="1" applyBorder="1" applyAlignment="1" applyProtection="1">
      <alignment horizontal="right"/>
    </xf>
    <xf numFmtId="2" fontId="3" fillId="2" borderId="0" xfId="1" applyNumberFormat="1" applyFont="1" applyFill="1" applyBorder="1" applyAlignment="1" applyProtection="1">
      <alignment horizontal="right"/>
    </xf>
    <xf numFmtId="1" fontId="5" fillId="2" borderId="6" xfId="1" applyNumberFormat="1" applyFont="1" applyFill="1" applyBorder="1" applyAlignment="1" applyProtection="1">
      <alignment horizontal="right"/>
      <protection locked="0"/>
    </xf>
    <xf numFmtId="168" fontId="3" fillId="5" borderId="0" xfId="1" applyNumberFormat="1" applyFont="1" applyFill="1" applyBorder="1" applyProtection="1"/>
    <xf numFmtId="168" fontId="8" fillId="2" borderId="0" xfId="3" applyNumberFormat="1" applyFont="1" applyFill="1" applyBorder="1" applyAlignment="1" applyProtection="1">
      <alignment horizontal="left" vertical="top"/>
      <protection locked="0"/>
    </xf>
    <xf numFmtId="2" fontId="5" fillId="3" borderId="0" xfId="1" applyNumberFormat="1" applyFont="1" applyFill="1" applyBorder="1" applyAlignment="1" applyProtection="1">
      <alignment horizontal="right"/>
      <protection locked="0"/>
    </xf>
    <xf numFmtId="2" fontId="15" fillId="3" borderId="0" xfId="1" applyNumberFormat="1" applyFont="1" applyFill="1" applyBorder="1" applyAlignment="1" applyProtection="1">
      <alignment horizontal="right"/>
      <protection locked="0"/>
    </xf>
    <xf numFmtId="168" fontId="15" fillId="4" borderId="0" xfId="1" applyNumberFormat="1" applyFont="1" applyFill="1" applyBorder="1" applyAlignment="1" applyProtection="1">
      <alignment horizontal="right"/>
    </xf>
    <xf numFmtId="166" fontId="0" fillId="2" borderId="0" xfId="3" applyNumberFormat="1" applyFont="1" applyFill="1" applyBorder="1" applyAlignment="1" applyProtection="1">
      <alignment horizontal="right"/>
    </xf>
    <xf numFmtId="41" fontId="0" fillId="4" borderId="1" xfId="0" applyNumberFormat="1" applyFill="1" applyBorder="1" applyAlignment="1" applyProtection="1">
      <alignment horizontal="right"/>
    </xf>
    <xf numFmtId="166" fontId="0" fillId="4" borderId="0" xfId="3" applyNumberFormat="1" applyFont="1" applyFill="1" applyBorder="1" applyAlignment="1" applyProtection="1">
      <alignment horizontal="right"/>
    </xf>
    <xf numFmtId="166" fontId="0" fillId="2" borderId="0" xfId="0" applyNumberFormat="1" applyFill="1" applyBorder="1" applyAlignment="1" applyProtection="1">
      <alignment horizontal="right"/>
    </xf>
    <xf numFmtId="166" fontId="9" fillId="2" borderId="0" xfId="0" applyNumberFormat="1" applyFont="1" applyFill="1" applyBorder="1" applyAlignment="1" applyProtection="1">
      <alignment horizontal="right"/>
    </xf>
    <xf numFmtId="41" fontId="9" fillId="2" borderId="0" xfId="0" applyNumberFormat="1" applyFon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  <protection locked="0"/>
    </xf>
    <xf numFmtId="166" fontId="0" fillId="2" borderId="0" xfId="3" applyNumberFormat="1" applyFont="1" applyFill="1" applyAlignment="1" applyProtection="1">
      <alignment horizontal="right"/>
    </xf>
    <xf numFmtId="168" fontId="0" fillId="4" borderId="1" xfId="1" applyNumberFormat="1" applyFont="1" applyFill="1" applyBorder="1" applyAlignment="1" applyProtection="1">
      <alignment horizontal="right"/>
    </xf>
    <xf numFmtId="0" fontId="21" fillId="6" borderId="0" xfId="0" applyFont="1" applyFill="1"/>
    <xf numFmtId="0" fontId="0" fillId="0" borderId="0" xfId="0" quotePrefix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top"/>
    </xf>
    <xf numFmtId="0" fontId="0" fillId="3" borderId="0" xfId="0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 applyProtection="1">
      <alignment horizontal="left" vertical="top" wrapText="1"/>
    </xf>
    <xf numFmtId="0" fontId="0" fillId="2" borderId="0" xfId="0" quotePrefix="1" applyFill="1" applyBorder="1" applyAlignment="1">
      <alignment horizontal="left" vertical="top" wrapText="1"/>
    </xf>
    <xf numFmtId="49" fontId="16" fillId="2" borderId="0" xfId="0" applyNumberFormat="1" applyFont="1" applyFill="1" applyBorder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14" xfId="4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1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34</xdr:row>
      <xdr:rowOff>22860</xdr:rowOff>
    </xdr:from>
    <xdr:to>
      <xdr:col>4</xdr:col>
      <xdr:colOff>845820</xdr:colOff>
      <xdr:row>35</xdr:row>
      <xdr:rowOff>190500</xdr:rowOff>
    </xdr:to>
    <xdr:sp macro="" textlink="">
      <xdr:nvSpPr>
        <xdr:cNvPr id="11" name="TextBox 10"/>
        <xdr:cNvSpPr txBox="1"/>
      </xdr:nvSpPr>
      <xdr:spPr>
        <a:xfrm>
          <a:off x="4804411" y="7543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</a:p>
        <a:p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6</xdr:col>
      <xdr:colOff>180106</xdr:colOff>
      <xdr:row>50</xdr:row>
      <xdr:rowOff>13854</xdr:rowOff>
    </xdr:from>
    <xdr:to>
      <xdr:col>9</xdr:col>
      <xdr:colOff>554181</xdr:colOff>
      <xdr:row>50</xdr:row>
      <xdr:rowOff>187040</xdr:rowOff>
    </xdr:to>
    <xdr:sp macro="" textlink="">
      <xdr:nvSpPr>
        <xdr:cNvPr id="6" name="Right Bracket 5"/>
        <xdr:cNvSpPr/>
      </xdr:nvSpPr>
      <xdr:spPr>
        <a:xfrm rot="5400000">
          <a:off x="4970661" y="14517139"/>
          <a:ext cx="165566" cy="2248595"/>
        </a:xfrm>
        <a:prstGeom prst="rightBracket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1637953</xdr:colOff>
      <xdr:row>56</xdr:row>
      <xdr:rowOff>167639</xdr:rowOff>
    </xdr:from>
    <xdr:to>
      <xdr:col>8</xdr:col>
      <xdr:colOff>114300</xdr:colOff>
      <xdr:row>58</xdr:row>
      <xdr:rowOff>68580</xdr:rowOff>
    </xdr:to>
    <xdr:sp macro="" textlink="">
      <xdr:nvSpPr>
        <xdr:cNvPr id="7" name="Minus 6"/>
        <xdr:cNvSpPr/>
      </xdr:nvSpPr>
      <xdr:spPr>
        <a:xfrm>
          <a:off x="7246273" y="12268199"/>
          <a:ext cx="2034887" cy="297181"/>
        </a:xfrm>
        <a:prstGeom prst="mathMinus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571504</xdr:colOff>
      <xdr:row>51</xdr:row>
      <xdr:rowOff>358140</xdr:rowOff>
    </xdr:from>
    <xdr:to>
      <xdr:col>7</xdr:col>
      <xdr:colOff>746764</xdr:colOff>
      <xdr:row>57</xdr:row>
      <xdr:rowOff>83820</xdr:rowOff>
    </xdr:to>
    <xdr:sp macro="" textlink="">
      <xdr:nvSpPr>
        <xdr:cNvPr id="8" name="Right Arrow 7"/>
        <xdr:cNvSpPr/>
      </xdr:nvSpPr>
      <xdr:spPr>
        <a:xfrm rot="16200000">
          <a:off x="8416294" y="11746230"/>
          <a:ext cx="1097280" cy="175260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1155700</xdr:colOff>
      <xdr:row>8</xdr:row>
      <xdr:rowOff>19050</xdr:rowOff>
    </xdr:from>
    <xdr:to>
      <xdr:col>6</xdr:col>
      <xdr:colOff>17780</xdr:colOff>
      <xdr:row>9</xdr:row>
      <xdr:rowOff>0</xdr:rowOff>
    </xdr:to>
    <xdr:sp macro="" textlink="">
      <xdr:nvSpPr>
        <xdr:cNvPr id="10" name="TextBox 9"/>
        <xdr:cNvSpPr txBox="1"/>
      </xdr:nvSpPr>
      <xdr:spPr>
        <a:xfrm>
          <a:off x="6764020" y="1482090"/>
          <a:ext cx="698500" cy="1638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3/2022</a:t>
          </a:r>
        </a:p>
      </xdr:txBody>
    </xdr:sp>
    <xdr:clientData/>
  </xdr:twoCellAnchor>
  <xdr:twoCellAnchor>
    <xdr:from>
      <xdr:col>2</xdr:col>
      <xdr:colOff>1158240</xdr:colOff>
      <xdr:row>58</xdr:row>
      <xdr:rowOff>22860</xdr:rowOff>
    </xdr:from>
    <xdr:to>
      <xdr:col>2</xdr:col>
      <xdr:colOff>1310640</xdr:colOff>
      <xdr:row>58</xdr:row>
      <xdr:rowOff>175260</xdr:rowOff>
    </xdr:to>
    <xdr:sp macro="" textlink="">
      <xdr:nvSpPr>
        <xdr:cNvPr id="38" name="Plus 37"/>
        <xdr:cNvSpPr/>
      </xdr:nvSpPr>
      <xdr:spPr>
        <a:xfrm>
          <a:off x="3726180" y="11971020"/>
          <a:ext cx="152400" cy="152400"/>
        </a:xfrm>
        <a:prstGeom prst="mathPlus">
          <a:avLst/>
        </a:prstGeom>
        <a:solidFill>
          <a:srgbClr val="0B1C2B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487680</xdr:colOff>
      <xdr:row>55</xdr:row>
      <xdr:rowOff>121920</xdr:rowOff>
    </xdr:from>
    <xdr:to>
      <xdr:col>2</xdr:col>
      <xdr:colOff>845820</xdr:colOff>
      <xdr:row>56</xdr:row>
      <xdr:rowOff>45720</xdr:rowOff>
    </xdr:to>
    <xdr:sp macro="" textlink="">
      <xdr:nvSpPr>
        <xdr:cNvPr id="54" name="Division 53"/>
        <xdr:cNvSpPr/>
      </xdr:nvSpPr>
      <xdr:spPr>
        <a:xfrm>
          <a:off x="3055620" y="1124712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68580</xdr:colOff>
      <xdr:row>55</xdr:row>
      <xdr:rowOff>137160</xdr:rowOff>
    </xdr:from>
    <xdr:to>
      <xdr:col>5</xdr:col>
      <xdr:colOff>426720</xdr:colOff>
      <xdr:row>56</xdr:row>
      <xdr:rowOff>60960</xdr:rowOff>
    </xdr:to>
    <xdr:sp macro="" textlink="">
      <xdr:nvSpPr>
        <xdr:cNvPr id="56" name="Division 55"/>
        <xdr:cNvSpPr/>
      </xdr:nvSpPr>
      <xdr:spPr>
        <a:xfrm>
          <a:off x="5676900" y="1126236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0000000000000</a:t>
          </a:r>
        </a:p>
      </xdr:txBody>
    </xdr:sp>
    <xdr:clientData/>
  </xdr:twoCellAnchor>
  <xdr:twoCellAnchor>
    <xdr:from>
      <xdr:col>5</xdr:col>
      <xdr:colOff>624840</xdr:colOff>
      <xdr:row>31</xdr:row>
      <xdr:rowOff>106680</xdr:rowOff>
    </xdr:from>
    <xdr:to>
      <xdr:col>5</xdr:col>
      <xdr:colOff>883920</xdr:colOff>
      <xdr:row>31</xdr:row>
      <xdr:rowOff>365760</xdr:rowOff>
    </xdr:to>
    <xdr:sp macro="" textlink="">
      <xdr:nvSpPr>
        <xdr:cNvPr id="4" name="Plus 3"/>
        <xdr:cNvSpPr/>
      </xdr:nvSpPr>
      <xdr:spPr>
        <a:xfrm>
          <a:off x="6233160" y="681990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53340</xdr:colOff>
      <xdr:row>8</xdr:row>
      <xdr:rowOff>9695</xdr:rowOff>
    </xdr:from>
    <xdr:ext cx="1470660" cy="315663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436713"/>
          <a:ext cx="1470660" cy="315663"/>
        </a:xfrm>
        <a:prstGeom prst="rect">
          <a:avLst/>
        </a:prstGeom>
      </xdr:spPr>
    </xdr:pic>
    <xdr:clientData/>
  </xdr:oneCellAnchor>
  <xdr:twoCellAnchor>
    <xdr:from>
      <xdr:col>5</xdr:col>
      <xdr:colOff>1638300</xdr:colOff>
      <xdr:row>51</xdr:row>
      <xdr:rowOff>106680</xdr:rowOff>
    </xdr:from>
    <xdr:to>
      <xdr:col>6</xdr:col>
      <xdr:colOff>60960</xdr:colOff>
      <xdr:row>51</xdr:row>
      <xdr:rowOff>365760</xdr:rowOff>
    </xdr:to>
    <xdr:sp macro="" textlink="">
      <xdr:nvSpPr>
        <xdr:cNvPr id="23" name="Plus 22"/>
        <xdr:cNvSpPr/>
      </xdr:nvSpPr>
      <xdr:spPr>
        <a:xfrm>
          <a:off x="7246620" y="1103376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271780</xdr:colOff>
      <xdr:row>3</xdr:row>
      <xdr:rowOff>53340</xdr:rowOff>
    </xdr:from>
    <xdr:to>
      <xdr:col>6</xdr:col>
      <xdr:colOff>2540</xdr:colOff>
      <xdr:row>3</xdr:row>
      <xdr:rowOff>220980</xdr:rowOff>
    </xdr:to>
    <xdr:sp macro="" textlink="">
      <xdr:nvSpPr>
        <xdr:cNvPr id="7" name="TextBox 6"/>
        <xdr:cNvSpPr txBox="1"/>
      </xdr:nvSpPr>
      <xdr:spPr>
        <a:xfrm>
          <a:off x="6009640" y="601980"/>
          <a:ext cx="6985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3/2022</a:t>
          </a:r>
        </a:p>
      </xdr:txBody>
    </xdr:sp>
    <xdr:clientData/>
  </xdr:twoCellAnchor>
  <xdr:twoCellAnchor>
    <xdr:from>
      <xdr:col>5</xdr:col>
      <xdr:colOff>647700</xdr:colOff>
      <xdr:row>34</xdr:row>
      <xdr:rowOff>175260</xdr:rowOff>
    </xdr:from>
    <xdr:to>
      <xdr:col>5</xdr:col>
      <xdr:colOff>906780</xdr:colOff>
      <xdr:row>35</xdr:row>
      <xdr:rowOff>53340</xdr:rowOff>
    </xdr:to>
    <xdr:sp macro="" textlink="">
      <xdr:nvSpPr>
        <xdr:cNvPr id="12" name="Plus 11"/>
        <xdr:cNvSpPr/>
      </xdr:nvSpPr>
      <xdr:spPr>
        <a:xfrm>
          <a:off x="6385560" y="805434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9</xdr:row>
      <xdr:rowOff>22860</xdr:rowOff>
    </xdr:from>
    <xdr:to>
      <xdr:col>4</xdr:col>
      <xdr:colOff>845820</xdr:colOff>
      <xdr:row>10</xdr:row>
      <xdr:rowOff>190500</xdr:rowOff>
    </xdr:to>
    <xdr:sp macro="" textlink="">
      <xdr:nvSpPr>
        <xdr:cNvPr id="2" name="TextBox 1"/>
        <xdr:cNvSpPr txBox="1"/>
      </xdr:nvSpPr>
      <xdr:spPr>
        <a:xfrm>
          <a:off x="4804411" y="7162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5</xdr:col>
      <xdr:colOff>233680</xdr:colOff>
      <xdr:row>3</xdr:row>
      <xdr:rowOff>0</xdr:rowOff>
    </xdr:from>
    <xdr:to>
      <xdr:col>5</xdr:col>
      <xdr:colOff>932180</xdr:colOff>
      <xdr:row>4</xdr:row>
      <xdr:rowOff>53340</xdr:rowOff>
    </xdr:to>
    <xdr:sp macro="" textlink="">
      <xdr:nvSpPr>
        <xdr:cNvPr id="7" name="TextBox 6"/>
        <xdr:cNvSpPr txBox="1"/>
      </xdr:nvSpPr>
      <xdr:spPr>
        <a:xfrm>
          <a:off x="5842000" y="548640"/>
          <a:ext cx="698500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3/2022</a:t>
          </a:r>
        </a:p>
      </xdr:txBody>
    </xdr:sp>
    <xdr:clientData/>
  </xdr:twoCellAnchor>
  <xdr:twoCellAnchor>
    <xdr:from>
      <xdr:col>2</xdr:col>
      <xdr:colOff>1158240</xdr:colOff>
      <xdr:row>49</xdr:row>
      <xdr:rowOff>22860</xdr:rowOff>
    </xdr:from>
    <xdr:to>
      <xdr:col>2</xdr:col>
      <xdr:colOff>1310640</xdr:colOff>
      <xdr:row>49</xdr:row>
      <xdr:rowOff>175260</xdr:rowOff>
    </xdr:to>
    <xdr:sp macro="" textlink="">
      <xdr:nvSpPr>
        <xdr:cNvPr id="21" name="Plus 20"/>
        <xdr:cNvSpPr/>
      </xdr:nvSpPr>
      <xdr:spPr>
        <a:xfrm>
          <a:off x="3726180" y="11574780"/>
          <a:ext cx="152400" cy="152400"/>
        </a:xfrm>
        <a:prstGeom prst="mathPlus">
          <a:avLst/>
        </a:prstGeom>
        <a:solidFill>
          <a:srgbClr val="0B1C2B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274320</xdr:colOff>
      <xdr:row>46</xdr:row>
      <xdr:rowOff>91440</xdr:rowOff>
    </xdr:from>
    <xdr:to>
      <xdr:col>2</xdr:col>
      <xdr:colOff>632460</xdr:colOff>
      <xdr:row>47</xdr:row>
      <xdr:rowOff>83820</xdr:rowOff>
    </xdr:to>
    <xdr:sp macro="" textlink="">
      <xdr:nvSpPr>
        <xdr:cNvPr id="22" name="Division 21"/>
        <xdr:cNvSpPr/>
      </xdr:nvSpPr>
      <xdr:spPr>
        <a:xfrm>
          <a:off x="2842260" y="11049000"/>
          <a:ext cx="358140" cy="19050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30480</xdr:colOff>
      <xdr:row>46</xdr:row>
      <xdr:rowOff>99060</xdr:rowOff>
    </xdr:from>
    <xdr:to>
      <xdr:col>5</xdr:col>
      <xdr:colOff>388620</xdr:colOff>
      <xdr:row>47</xdr:row>
      <xdr:rowOff>91440</xdr:rowOff>
    </xdr:to>
    <xdr:sp macro="" textlink="">
      <xdr:nvSpPr>
        <xdr:cNvPr id="23" name="Division 22"/>
        <xdr:cNvSpPr/>
      </xdr:nvSpPr>
      <xdr:spPr>
        <a:xfrm>
          <a:off x="5638800" y="11056620"/>
          <a:ext cx="358140" cy="19050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0000000000000</a:t>
          </a:r>
        </a:p>
      </xdr:txBody>
    </xdr:sp>
    <xdr:clientData/>
  </xdr:twoCellAnchor>
  <xdr:twoCellAnchor>
    <xdr:from>
      <xdr:col>2</xdr:col>
      <xdr:colOff>1363980</xdr:colOff>
      <xdr:row>49</xdr:row>
      <xdr:rowOff>342900</xdr:rowOff>
    </xdr:from>
    <xdr:to>
      <xdr:col>5</xdr:col>
      <xdr:colOff>868680</xdr:colOff>
      <xdr:row>50</xdr:row>
      <xdr:rowOff>220980</xdr:rowOff>
    </xdr:to>
    <xdr:sp macro="" textlink="">
      <xdr:nvSpPr>
        <xdr:cNvPr id="24" name="TextBox 23"/>
        <xdr:cNvSpPr txBox="1"/>
      </xdr:nvSpPr>
      <xdr:spPr>
        <a:xfrm>
          <a:off x="3931920" y="11894820"/>
          <a:ext cx="254508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Total % Effort Allowed</a:t>
          </a:r>
          <a:r>
            <a:rPr lang="en-US" sz="1000" baseline="0"/>
            <a:t> on Sponsored Projects</a:t>
          </a:r>
          <a:endParaRPr lang="en-US" sz="1000"/>
        </a:p>
      </xdr:txBody>
    </xdr:sp>
    <xdr:clientData/>
  </xdr:twoCellAnchor>
  <xdr:twoCellAnchor>
    <xdr:from>
      <xdr:col>5</xdr:col>
      <xdr:colOff>678180</xdr:colOff>
      <xdr:row>40</xdr:row>
      <xdr:rowOff>114300</xdr:rowOff>
    </xdr:from>
    <xdr:to>
      <xdr:col>5</xdr:col>
      <xdr:colOff>937260</xdr:colOff>
      <xdr:row>40</xdr:row>
      <xdr:rowOff>373380</xdr:rowOff>
    </xdr:to>
    <xdr:sp macro="" textlink="">
      <xdr:nvSpPr>
        <xdr:cNvPr id="20" name="Plus 19"/>
        <xdr:cNvSpPr/>
      </xdr:nvSpPr>
      <xdr:spPr>
        <a:xfrm>
          <a:off x="6286500" y="951738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E81"/>
  <sheetViews>
    <sheetView tabSelected="1" zoomScaleNormal="100" workbookViewId="0">
      <selection activeCell="B12" sqref="B12:D12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4.85546875" style="1" customWidth="1"/>
    <col min="6" max="6" width="26.7109375" style="2" customWidth="1"/>
    <col min="7" max="7" width="12.5703125" style="219" customWidth="1"/>
    <col min="8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35" t="s">
        <v>30</v>
      </c>
      <c r="B1" s="236"/>
      <c r="C1" s="236"/>
      <c r="D1" s="236"/>
      <c r="E1" s="236"/>
      <c r="F1" s="237"/>
      <c r="G1" s="216"/>
      <c r="H1" s="216"/>
      <c r="I1" s="46"/>
      <c r="J1" s="46"/>
      <c r="K1" s="46"/>
      <c r="L1" s="46"/>
    </row>
    <row r="2" spans="1:31" customFormat="1">
      <c r="A2" s="236"/>
      <c r="B2" s="236"/>
      <c r="C2" s="236"/>
      <c r="D2" s="236"/>
      <c r="E2" s="236"/>
      <c r="F2" s="237"/>
      <c r="G2" s="216"/>
      <c r="H2" s="14"/>
      <c r="I2" s="46"/>
      <c r="J2" s="46"/>
      <c r="K2" s="46"/>
      <c r="L2" s="46"/>
    </row>
    <row r="3" spans="1:31" customFormat="1">
      <c r="A3" s="269" t="s">
        <v>92</v>
      </c>
      <c r="B3" s="236"/>
      <c r="C3" s="236"/>
      <c r="D3" s="236"/>
      <c r="E3" s="236"/>
      <c r="F3" s="237"/>
      <c r="G3" s="216"/>
      <c r="H3" s="14"/>
      <c r="I3" s="46"/>
      <c r="J3" s="46"/>
      <c r="K3" s="46"/>
      <c r="L3" s="46"/>
    </row>
    <row r="4" spans="1:31" customFormat="1">
      <c r="A4" s="243" t="s">
        <v>93</v>
      </c>
      <c r="B4" s="236"/>
      <c r="C4" s="236"/>
      <c r="D4" s="236"/>
      <c r="E4" s="236"/>
      <c r="F4" s="237"/>
      <c r="G4" s="216"/>
      <c r="H4" s="46"/>
      <c r="I4" s="46"/>
      <c r="J4" s="46"/>
      <c r="K4" s="46"/>
      <c r="L4" s="46"/>
    </row>
    <row r="5" spans="1:31" customFormat="1">
      <c r="A5" s="237" t="s">
        <v>94</v>
      </c>
      <c r="B5" s="236"/>
      <c r="C5" s="236"/>
      <c r="D5" s="236"/>
      <c r="E5" s="236"/>
      <c r="F5" s="237"/>
      <c r="G5" s="216"/>
      <c r="H5" s="46"/>
      <c r="I5" s="46"/>
      <c r="J5" s="46"/>
      <c r="K5" s="46"/>
      <c r="L5" s="46"/>
    </row>
    <row r="6" spans="1:31" customFormat="1">
      <c r="A6" s="237" t="s">
        <v>86</v>
      </c>
      <c r="B6" s="237"/>
      <c r="C6" s="237"/>
      <c r="D6" s="237"/>
      <c r="E6" s="237"/>
      <c r="F6" s="237"/>
      <c r="G6" s="217" t="s">
        <v>59</v>
      </c>
      <c r="H6" s="46"/>
      <c r="I6" s="46"/>
      <c r="J6" s="46"/>
      <c r="K6" s="46"/>
      <c r="L6" s="46"/>
    </row>
    <row r="7" spans="1:31" customFormat="1">
      <c r="A7" s="237" t="s">
        <v>56</v>
      </c>
      <c r="B7" s="237"/>
      <c r="C7" s="237"/>
      <c r="D7" s="237"/>
      <c r="E7" s="237"/>
      <c r="F7" s="237"/>
      <c r="G7" s="218"/>
      <c r="H7" s="46"/>
      <c r="I7" s="46"/>
      <c r="J7" s="46"/>
      <c r="K7" s="46"/>
      <c r="L7" s="46"/>
    </row>
    <row r="8" spans="1:31" customFormat="1">
      <c r="A8" s="237" t="s">
        <v>53</v>
      </c>
      <c r="B8" s="237"/>
      <c r="C8" s="237"/>
      <c r="D8" s="237"/>
      <c r="E8" s="237"/>
      <c r="F8" s="237"/>
      <c r="G8" s="216"/>
      <c r="H8" s="197"/>
      <c r="I8" s="197"/>
      <c r="J8" s="46"/>
      <c r="K8" s="46"/>
      <c r="L8" s="46"/>
    </row>
    <row r="9" spans="1:31">
      <c r="A9" s="271" t="s">
        <v>62</v>
      </c>
      <c r="B9" s="271"/>
      <c r="C9" s="271"/>
      <c r="D9" s="271"/>
      <c r="E9" s="271"/>
      <c r="F9" s="271"/>
      <c r="G9" s="216"/>
      <c r="H9" s="197"/>
      <c r="I9" s="197"/>
      <c r="J9" s="46"/>
      <c r="K9" s="46"/>
      <c r="V9" s="2"/>
      <c r="W9" s="2"/>
      <c r="X9" s="2"/>
      <c r="Y9" s="2"/>
      <c r="Z9" s="2"/>
      <c r="AA9" s="2"/>
      <c r="AB9" s="20"/>
      <c r="AC9" s="2"/>
      <c r="AD9" s="2"/>
      <c r="AE9" s="2"/>
    </row>
    <row r="10" spans="1:31">
      <c r="A10" s="272" t="s">
        <v>54</v>
      </c>
      <c r="B10" s="272"/>
      <c r="C10" s="272"/>
      <c r="D10" s="272"/>
      <c r="E10" s="272"/>
      <c r="F10" s="272"/>
      <c r="G10" s="216"/>
      <c r="H10" s="197"/>
      <c r="I10" s="197"/>
      <c r="J10" s="197"/>
      <c r="K10" s="196"/>
      <c r="L10" s="196"/>
      <c r="V10" s="2"/>
      <c r="W10" s="2"/>
      <c r="X10" s="2"/>
      <c r="Y10" s="2"/>
      <c r="Z10" s="2"/>
      <c r="AA10" s="2"/>
      <c r="AB10" s="9"/>
      <c r="AC10" s="2"/>
      <c r="AD10" s="7"/>
      <c r="AE10" s="2"/>
    </row>
    <row r="11" spans="1:31" ht="4.9000000000000004" customHeight="1">
      <c r="A11" s="45"/>
      <c r="B11" s="45"/>
      <c r="C11" s="45"/>
      <c r="D11" s="45"/>
      <c r="E11" s="45"/>
      <c r="F11" s="66"/>
      <c r="G11" s="216"/>
      <c r="H11" s="197"/>
      <c r="I11" s="197"/>
      <c r="J11" s="197"/>
      <c r="V11" s="2"/>
      <c r="W11" s="2"/>
      <c r="X11" s="2"/>
      <c r="Y11" s="2"/>
      <c r="Z11" s="2"/>
      <c r="AA11" s="2"/>
      <c r="AB11" s="9"/>
      <c r="AC11" s="2"/>
      <c r="AD11" s="7"/>
      <c r="AE11" s="2"/>
    </row>
    <row r="12" spans="1:31">
      <c r="A12" s="149" t="s">
        <v>31</v>
      </c>
      <c r="B12" s="273"/>
      <c r="C12" s="273"/>
      <c r="D12" s="273"/>
      <c r="G12" s="216"/>
      <c r="H12" s="197"/>
      <c r="I12" s="197"/>
      <c r="J12" s="197"/>
      <c r="V12" s="2"/>
      <c r="W12" s="2"/>
      <c r="X12" s="2"/>
      <c r="Y12" s="2"/>
      <c r="Z12" s="2"/>
      <c r="AA12" s="15"/>
      <c r="AB12" s="15"/>
      <c r="AC12" s="31"/>
      <c r="AD12" s="18"/>
      <c r="AE12" s="2"/>
    </row>
    <row r="13" spans="1:31">
      <c r="A13" s="201" t="s">
        <v>27</v>
      </c>
      <c r="B13" s="48"/>
      <c r="C13" s="3"/>
      <c r="D13" s="245" t="s">
        <v>82</v>
      </c>
      <c r="E13" s="48"/>
      <c r="F13" s="48"/>
      <c r="G13" s="216"/>
      <c r="H13" s="197"/>
      <c r="I13" s="197"/>
      <c r="J13" s="197"/>
      <c r="V13" s="2"/>
      <c r="W13" s="2"/>
      <c r="X13" s="2"/>
      <c r="Y13" s="2"/>
      <c r="Z13" s="2"/>
      <c r="AA13" s="13"/>
      <c r="AB13" s="15"/>
      <c r="AC13" s="31"/>
      <c r="AD13" s="18"/>
      <c r="AE13" s="2"/>
    </row>
    <row r="14" spans="1:31" ht="20.45" customHeight="1">
      <c r="A14" s="109" t="s">
        <v>63</v>
      </c>
      <c r="B14" s="109"/>
      <c r="C14" s="3"/>
      <c r="D14" s="49"/>
      <c r="E14" s="242" t="s">
        <v>25</v>
      </c>
      <c r="F14" s="143">
        <v>203700</v>
      </c>
      <c r="V14" s="2"/>
      <c r="W14" s="2"/>
      <c r="X14" s="2"/>
      <c r="Y14" s="2"/>
      <c r="Z14" s="2"/>
      <c r="AA14" s="13"/>
      <c r="AB14" s="15"/>
      <c r="AC14" s="31"/>
      <c r="AD14" s="18"/>
      <c r="AE14" s="2"/>
    </row>
    <row r="15" spans="1:31">
      <c r="A15" s="3"/>
      <c r="B15" s="3"/>
      <c r="C15" s="140"/>
      <c r="D15" s="244"/>
      <c r="E15" s="172" t="s">
        <v>65</v>
      </c>
      <c r="F15" s="53">
        <v>210000</v>
      </c>
      <c r="G15" s="241" t="str">
        <f>IF(F15=0, "Error Alert: Do not set cells in yellow in this row at ''0'' This will cause errors in the form.", "")</f>
        <v/>
      </c>
      <c r="V15" s="2"/>
      <c r="W15" s="2"/>
      <c r="X15" s="2"/>
      <c r="Y15" s="2"/>
      <c r="Z15" s="2"/>
      <c r="AA15" s="13"/>
      <c r="AB15" s="15"/>
      <c r="AC15" s="31"/>
      <c r="AD15" s="18"/>
      <c r="AE15" s="2"/>
    </row>
    <row r="16" spans="1:31" ht="18" customHeight="1">
      <c r="A16" s="109" t="s">
        <v>64</v>
      </c>
      <c r="B16" s="109"/>
      <c r="C16" s="49"/>
      <c r="D16" s="49"/>
      <c r="E16" s="170"/>
      <c r="F16" s="171"/>
      <c r="G16" s="220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7"/>
      <c r="V16" s="2"/>
      <c r="W16" s="43"/>
      <c r="X16" s="43"/>
      <c r="Y16" s="43"/>
      <c r="Z16" s="2"/>
      <c r="AA16" s="9"/>
      <c r="AB16" s="10"/>
      <c r="AC16" s="9"/>
      <c r="AD16" s="2"/>
      <c r="AE16" s="2"/>
    </row>
    <row r="17" spans="1:31">
      <c r="A17" s="169" t="s">
        <v>73</v>
      </c>
      <c r="B17" s="131"/>
      <c r="C17" s="49"/>
      <c r="D17" s="49"/>
      <c r="E17" s="170"/>
      <c r="F17" s="171"/>
      <c r="G17" s="220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7"/>
      <c r="V17" s="2"/>
      <c r="W17" s="43"/>
      <c r="X17" s="43"/>
      <c r="Y17" s="43"/>
      <c r="Z17" s="2"/>
      <c r="AA17" s="9"/>
      <c r="AB17" s="10"/>
      <c r="AC17" s="9"/>
      <c r="AD17" s="2"/>
      <c r="AE17" s="2"/>
    </row>
    <row r="18" spans="1:31">
      <c r="A18" s="169" t="s">
        <v>81</v>
      </c>
      <c r="B18" s="131"/>
      <c r="C18" s="49"/>
      <c r="D18" s="49"/>
      <c r="E18" s="170"/>
      <c r="F18" s="171"/>
      <c r="G18" s="220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7"/>
      <c r="V18" s="2"/>
      <c r="W18" s="43"/>
      <c r="X18" s="43"/>
      <c r="Y18" s="43"/>
      <c r="Z18" s="2"/>
      <c r="AA18" s="9"/>
      <c r="AB18" s="10"/>
      <c r="AC18" s="9"/>
      <c r="AD18" s="2"/>
      <c r="AE18" s="2"/>
    </row>
    <row r="19" spans="1:31" ht="22.9" customHeight="1">
      <c r="A19" s="49"/>
      <c r="B19" s="109"/>
      <c r="C19" s="49"/>
      <c r="D19" s="49"/>
      <c r="F19" s="232"/>
      <c r="G19" s="220"/>
      <c r="H19" s="2"/>
      <c r="I19" s="7"/>
      <c r="J19" s="7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7"/>
      <c r="V19" s="2"/>
      <c r="W19" s="43"/>
      <c r="X19" s="43"/>
      <c r="Y19" s="43"/>
      <c r="Z19" s="2"/>
      <c r="AA19" s="9"/>
      <c r="AB19" s="10"/>
      <c r="AC19" s="9"/>
      <c r="AD19" s="2"/>
      <c r="AE19" s="2"/>
    </row>
    <row r="20" spans="1:31">
      <c r="A20" s="109" t="s">
        <v>11</v>
      </c>
      <c r="B20" s="109" t="s">
        <v>39</v>
      </c>
      <c r="C20" s="110" t="s">
        <v>40</v>
      </c>
      <c r="D20" s="111" t="s">
        <v>10</v>
      </c>
      <c r="E20" s="112" t="str">
        <f>IF($F$36="Yes", "Sal Req/Charged", "Sal Req")</f>
        <v>Sal Req/Charged</v>
      </c>
      <c r="F20" s="113" t="str">
        <f>IF($F$36="Yes", "% Effort for PaaS", " ")</f>
        <v>% Effort for PaaS</v>
      </c>
      <c r="G20" s="220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V20" s="43"/>
      <c r="W20" s="44"/>
      <c r="X20" s="2"/>
      <c r="Y20" s="42"/>
      <c r="Z20" s="2"/>
      <c r="AA20" s="9"/>
      <c r="AB20" s="10"/>
      <c r="AC20" s="9"/>
      <c r="AD20" s="2"/>
      <c r="AE20" s="2"/>
    </row>
    <row r="21" spans="1:31" ht="15.95" customHeight="1">
      <c r="A21" s="36" t="s">
        <v>24</v>
      </c>
      <c r="B21" s="47" t="s">
        <v>0</v>
      </c>
      <c r="C21" s="39">
        <v>2.4</v>
      </c>
      <c r="D21" s="38">
        <f>+C21/12</f>
        <v>0.19999999999999998</v>
      </c>
      <c r="E21" s="23">
        <f t="shared" ref="E21:E29" si="0">IF(B21="Yes",$F$14* D21,  $F$15*D21)</f>
        <v>42000</v>
      </c>
      <c r="F21" s="67">
        <f>IF($F$36="Yes", E21/$F$15, 0)</f>
        <v>0.2</v>
      </c>
      <c r="G21" s="220"/>
      <c r="H21" s="9"/>
      <c r="I21" s="9"/>
      <c r="J21" s="9"/>
      <c r="K21" s="9"/>
      <c r="L21" s="9"/>
      <c r="M21" s="31"/>
      <c r="N21" s="31"/>
      <c r="O21" s="31"/>
      <c r="P21" s="31"/>
      <c r="Q21" s="31"/>
      <c r="R21" s="31"/>
      <c r="S21" s="31"/>
      <c r="T21" s="31"/>
      <c r="V21" s="34"/>
      <c r="W21" s="31"/>
      <c r="X21" s="15"/>
      <c r="Y21" s="34"/>
      <c r="Z21" s="2"/>
      <c r="AA21" s="9"/>
      <c r="AB21" s="10"/>
      <c r="AC21" s="31"/>
      <c r="AD21" s="2"/>
      <c r="AE21" s="2"/>
    </row>
    <row r="22" spans="1:31" ht="15.95" customHeight="1">
      <c r="A22" s="36" t="s">
        <v>23</v>
      </c>
      <c r="B22" s="47" t="s">
        <v>0</v>
      </c>
      <c r="C22" s="39">
        <v>1.8</v>
      </c>
      <c r="D22" s="38">
        <f>+C22/12</f>
        <v>0.15</v>
      </c>
      <c r="E22" s="23">
        <f t="shared" si="0"/>
        <v>31500</v>
      </c>
      <c r="F22" s="67">
        <f t="shared" ref="F22:F29" si="1">IF($F$36="Yes", E22/$F$15, 0)</f>
        <v>0.15</v>
      </c>
      <c r="G22" s="221"/>
      <c r="I22" s="35"/>
      <c r="J22" s="13"/>
      <c r="L22" s="11"/>
      <c r="M22" s="11"/>
      <c r="N22" s="13"/>
      <c r="O22" s="31"/>
      <c r="P22" s="31"/>
      <c r="Q22" s="31"/>
      <c r="R22" s="31"/>
      <c r="S22" s="31"/>
      <c r="T22" s="31"/>
      <c r="V22" s="34"/>
      <c r="W22" s="31"/>
      <c r="X22" s="15"/>
      <c r="Y22" s="34"/>
      <c r="Z22" s="2"/>
      <c r="AA22" s="9"/>
      <c r="AB22" s="10"/>
      <c r="AC22" s="31"/>
      <c r="AD22" s="2"/>
      <c r="AE22" s="2"/>
    </row>
    <row r="23" spans="1:31" ht="15.95" customHeight="1">
      <c r="A23" s="36" t="s">
        <v>22</v>
      </c>
      <c r="B23" s="47" t="s">
        <v>0</v>
      </c>
      <c r="C23" s="39">
        <v>1</v>
      </c>
      <c r="D23" s="38">
        <f t="shared" ref="D23:D29" si="2">+C23/12</f>
        <v>8.3333333333333329E-2</v>
      </c>
      <c r="E23" s="23">
        <f t="shared" si="0"/>
        <v>17500</v>
      </c>
      <c r="F23" s="67">
        <f t="shared" si="1"/>
        <v>8.3333333333333329E-2</v>
      </c>
      <c r="G23" s="227" t="s">
        <v>21</v>
      </c>
      <c r="H23" s="19"/>
      <c r="I23" s="35"/>
      <c r="J23" s="13"/>
      <c r="L23" s="16"/>
      <c r="M23" s="11"/>
      <c r="N23" s="13"/>
      <c r="O23" s="31"/>
      <c r="P23" s="31"/>
      <c r="Q23" s="31"/>
      <c r="R23" s="31"/>
      <c r="S23" s="31"/>
      <c r="T23" s="31"/>
      <c r="V23" s="34"/>
      <c r="W23" s="31"/>
      <c r="X23" s="15"/>
      <c r="Y23" s="34"/>
      <c r="Z23" s="2"/>
      <c r="AA23" s="9"/>
      <c r="AB23" s="2"/>
      <c r="AC23" s="31"/>
      <c r="AD23" s="2"/>
      <c r="AE23" s="2"/>
    </row>
    <row r="24" spans="1:31" ht="15.95" customHeight="1">
      <c r="A24" s="36" t="s">
        <v>20</v>
      </c>
      <c r="B24" s="47" t="s">
        <v>1</v>
      </c>
      <c r="C24" s="39">
        <v>0.12</v>
      </c>
      <c r="D24" s="38">
        <f t="shared" si="2"/>
        <v>0.01</v>
      </c>
      <c r="E24" s="23">
        <f>IF(B24="Yes",$F$14* D24,  $F$15*D24)</f>
        <v>2037</v>
      </c>
      <c r="F24" s="67">
        <f t="shared" si="1"/>
        <v>9.7000000000000003E-3</v>
      </c>
      <c r="G24" s="227" t="s">
        <v>19</v>
      </c>
      <c r="H24" s="19"/>
      <c r="I24" s="35"/>
      <c r="J24" s="13"/>
      <c r="K24" s="16"/>
      <c r="L24" s="16"/>
      <c r="M24" s="11"/>
      <c r="N24" s="13"/>
      <c r="O24" s="31"/>
      <c r="P24" s="31"/>
      <c r="Q24" s="31"/>
      <c r="R24" s="31"/>
      <c r="S24" s="31"/>
      <c r="T24" s="31"/>
      <c r="V24" s="41"/>
      <c r="W24" s="31"/>
      <c r="X24" s="15"/>
      <c r="Y24" s="34"/>
      <c r="Z24" s="2"/>
      <c r="AA24" s="9"/>
      <c r="AB24" s="2"/>
      <c r="AC24" s="40"/>
      <c r="AD24" s="2"/>
      <c r="AE24" s="2"/>
    </row>
    <row r="25" spans="1:31" ht="15.95" customHeight="1">
      <c r="A25" s="36" t="s">
        <v>18</v>
      </c>
      <c r="B25" s="47" t="s">
        <v>1</v>
      </c>
      <c r="C25" s="39">
        <v>0.6</v>
      </c>
      <c r="D25" s="38">
        <f t="shared" si="2"/>
        <v>4.9999999999999996E-2</v>
      </c>
      <c r="E25" s="23">
        <f t="shared" si="0"/>
        <v>10185</v>
      </c>
      <c r="F25" s="67">
        <f t="shared" si="1"/>
        <v>4.8500000000000001E-2</v>
      </c>
      <c r="G25" s="228"/>
      <c r="H25" s="19"/>
      <c r="I25" s="35"/>
      <c r="J25" s="13"/>
      <c r="K25" s="16"/>
      <c r="M25" s="11"/>
      <c r="N25" s="13"/>
      <c r="O25" s="31"/>
      <c r="P25" s="31"/>
      <c r="Q25" s="31"/>
      <c r="R25" s="31"/>
      <c r="S25" s="31"/>
      <c r="T25" s="31"/>
      <c r="V25" s="34"/>
      <c r="W25" s="31"/>
      <c r="X25" s="15"/>
      <c r="Y25" s="34"/>
      <c r="Z25" s="2"/>
      <c r="AA25" s="9"/>
      <c r="AB25" s="2"/>
      <c r="AC25" s="2"/>
      <c r="AD25" s="2"/>
      <c r="AE25" s="2"/>
    </row>
    <row r="26" spans="1:31" ht="15.95" customHeight="1">
      <c r="A26" s="36" t="s">
        <v>17</v>
      </c>
      <c r="B26" s="47" t="s">
        <v>1</v>
      </c>
      <c r="C26" s="39">
        <v>1.8</v>
      </c>
      <c r="D26" s="38">
        <f t="shared" si="2"/>
        <v>0.15</v>
      </c>
      <c r="E26" s="23">
        <f t="shared" si="0"/>
        <v>30555</v>
      </c>
      <c r="F26" s="67">
        <f t="shared" si="1"/>
        <v>0.14549999999999999</v>
      </c>
      <c r="G26" s="229"/>
      <c r="H26" s="19"/>
      <c r="I26" s="35"/>
      <c r="J26" s="13"/>
      <c r="K26" s="16"/>
      <c r="M26" s="11"/>
      <c r="N26" s="2"/>
      <c r="O26" s="31"/>
      <c r="P26" s="31"/>
      <c r="Q26" s="31"/>
      <c r="R26" s="31"/>
      <c r="S26" s="31"/>
      <c r="T26" s="31"/>
      <c r="V26" s="34"/>
      <c r="W26" s="31"/>
      <c r="X26" s="15"/>
      <c r="Y26" s="34"/>
      <c r="Z26" s="2"/>
      <c r="AA26" s="9"/>
      <c r="AB26" s="2"/>
      <c r="AC26" s="2"/>
      <c r="AD26" s="2"/>
      <c r="AE26" s="2"/>
    </row>
    <row r="27" spans="1:31" ht="15.95" customHeight="1">
      <c r="A27" s="36" t="s">
        <v>16</v>
      </c>
      <c r="B27" s="47" t="s">
        <v>1</v>
      </c>
      <c r="C27" s="39">
        <v>1.2</v>
      </c>
      <c r="D27" s="38">
        <f t="shared" si="2"/>
        <v>9.9999999999999992E-2</v>
      </c>
      <c r="E27" s="23">
        <f t="shared" si="0"/>
        <v>20370</v>
      </c>
      <c r="F27" s="67">
        <f t="shared" si="1"/>
        <v>9.7000000000000003E-2</v>
      </c>
      <c r="G27" s="229"/>
      <c r="H27" s="19"/>
      <c r="I27" s="35"/>
      <c r="J27" s="13"/>
      <c r="K27" s="12"/>
      <c r="L27" s="31"/>
      <c r="M27" s="31"/>
      <c r="N27" s="31"/>
      <c r="O27" s="31"/>
      <c r="P27" s="31"/>
      <c r="Q27" s="31"/>
      <c r="R27" s="31"/>
      <c r="S27" s="31"/>
      <c r="T27" s="31"/>
      <c r="V27" s="34"/>
      <c r="W27" s="31"/>
      <c r="X27" s="15"/>
      <c r="Y27" s="34"/>
      <c r="Z27" s="2"/>
      <c r="AA27" s="9"/>
      <c r="AB27" s="2"/>
      <c r="AC27" s="2"/>
      <c r="AD27" s="2"/>
      <c r="AE27" s="2"/>
    </row>
    <row r="28" spans="1:31" ht="15.95" customHeight="1">
      <c r="A28" s="36" t="s">
        <v>15</v>
      </c>
      <c r="B28" s="47" t="s">
        <v>1</v>
      </c>
      <c r="C28" s="39">
        <v>1</v>
      </c>
      <c r="D28" s="38">
        <f t="shared" si="2"/>
        <v>8.3333333333333329E-2</v>
      </c>
      <c r="E28" s="23">
        <f t="shared" si="0"/>
        <v>16975</v>
      </c>
      <c r="F28" s="67">
        <f t="shared" si="1"/>
        <v>8.0833333333333326E-2</v>
      </c>
      <c r="G28" s="228"/>
      <c r="H28" s="19"/>
      <c r="I28" s="35"/>
      <c r="J28" s="13"/>
      <c r="K28" s="12"/>
      <c r="L28" s="31"/>
      <c r="M28" s="31"/>
      <c r="N28" s="31"/>
      <c r="O28" s="31"/>
      <c r="P28" s="31"/>
      <c r="Q28" s="31"/>
      <c r="R28" s="31"/>
      <c r="S28" s="31"/>
      <c r="T28" s="31"/>
      <c r="V28" s="34"/>
      <c r="W28" s="31"/>
      <c r="X28" s="15"/>
      <c r="Y28" s="34"/>
      <c r="Z28" s="2"/>
      <c r="AA28" s="9"/>
      <c r="AB28" s="2"/>
      <c r="AC28" s="2"/>
      <c r="AD28" s="2"/>
      <c r="AE28" s="2"/>
    </row>
    <row r="29" spans="1:31" ht="15.95" customHeight="1">
      <c r="A29" s="36" t="s">
        <v>14</v>
      </c>
      <c r="B29" s="47" t="s">
        <v>1</v>
      </c>
      <c r="C29" s="39">
        <v>0.6</v>
      </c>
      <c r="D29" s="38">
        <f t="shared" si="2"/>
        <v>4.9999999999999996E-2</v>
      </c>
      <c r="E29" s="23">
        <f t="shared" si="0"/>
        <v>10185</v>
      </c>
      <c r="F29" s="67">
        <f t="shared" si="1"/>
        <v>4.8500000000000001E-2</v>
      </c>
      <c r="G29" s="227"/>
      <c r="H29" s="19"/>
      <c r="I29" s="35"/>
      <c r="J29" s="13"/>
      <c r="K29" s="12"/>
      <c r="L29" s="31"/>
      <c r="M29" s="31"/>
      <c r="N29" s="31"/>
      <c r="O29" s="31"/>
      <c r="P29" s="31"/>
      <c r="Q29" s="31"/>
      <c r="R29" s="31"/>
      <c r="S29" s="31"/>
      <c r="T29" s="31"/>
      <c r="V29" s="34"/>
      <c r="W29" s="31"/>
      <c r="X29" s="15"/>
      <c r="Y29" s="34"/>
      <c r="Z29" s="2"/>
      <c r="AA29" s="9"/>
      <c r="AB29" s="2"/>
      <c r="AC29" s="2"/>
      <c r="AD29" s="2"/>
      <c r="AE29" s="2"/>
    </row>
    <row r="30" spans="1:31" ht="15.95" customHeight="1">
      <c r="A30" s="98" t="s">
        <v>66</v>
      </c>
      <c r="B30" s="91"/>
      <c r="C30" s="173">
        <f>'Section 2 Add Accounts'!C32</f>
        <v>0</v>
      </c>
      <c r="D30" s="89">
        <f>'Section 2 Add Accounts'!D32</f>
        <v>0</v>
      </c>
      <c r="E30" s="90">
        <f>'Section 2 Add Accounts'!E32</f>
        <v>0</v>
      </c>
      <c r="F30" s="68">
        <f>'Section 2 Add Accounts'!F32</f>
        <v>0</v>
      </c>
      <c r="G30" s="229"/>
      <c r="H30" s="19"/>
      <c r="I30" s="35"/>
      <c r="J30" s="13"/>
      <c r="K30" s="12"/>
      <c r="L30" s="31"/>
      <c r="M30" s="31"/>
      <c r="N30" s="31"/>
      <c r="O30" s="31"/>
      <c r="P30" s="31"/>
      <c r="Q30" s="31"/>
      <c r="R30" s="31"/>
      <c r="S30" s="31"/>
      <c r="T30" s="31"/>
      <c r="V30" s="34"/>
      <c r="W30" s="31"/>
      <c r="X30" s="15"/>
      <c r="Y30" s="34"/>
      <c r="Z30" s="2"/>
      <c r="AA30" s="9"/>
      <c r="AB30" s="2"/>
      <c r="AC30" s="2"/>
      <c r="AD30" s="2"/>
      <c r="AE30" s="2"/>
    </row>
    <row r="31" spans="1:31" ht="15.95" customHeight="1">
      <c r="A31" s="109" t="s">
        <v>57</v>
      </c>
      <c r="B31" s="109"/>
      <c r="C31" s="123">
        <f>SUM(C21:C30)</f>
        <v>10.52</v>
      </c>
      <c r="D31" s="230">
        <f>SUM(D21:D30)</f>
        <v>0.87666666666666671</v>
      </c>
      <c r="E31" s="121">
        <f>SUM(E21:E30)</f>
        <v>181307</v>
      </c>
      <c r="F31" s="122">
        <f>IF($F$36="Yes", SUM(F21:F30), " ")</f>
        <v>0.8633666666666665</v>
      </c>
      <c r="G31" s="222"/>
      <c r="H31" s="33"/>
      <c r="I31" s="13"/>
      <c r="J31" s="13"/>
      <c r="K31" s="12"/>
      <c r="L31" s="31"/>
      <c r="M31" s="31"/>
      <c r="N31" s="31"/>
      <c r="O31" s="31"/>
      <c r="P31" s="31"/>
      <c r="Q31" s="31"/>
      <c r="R31" s="31"/>
      <c r="S31" s="31"/>
      <c r="T31" s="31"/>
      <c r="V31" s="9"/>
      <c r="W31" s="31"/>
      <c r="X31" s="9"/>
      <c r="Y31" s="9"/>
      <c r="Z31" s="2"/>
      <c r="AA31" s="9"/>
      <c r="AB31" s="2"/>
      <c r="AC31" s="2"/>
      <c r="AD31" s="2"/>
      <c r="AE31" s="2"/>
    </row>
    <row r="32" spans="1:31" ht="30" customHeight="1">
      <c r="A32" s="274" t="str">
        <f>IF(AND($D$31&gt;=0.951, $D$31&lt;=1),"Warning! % Effort is Greater Than 95%. You are certifying that all other activities including but not limited to clinical, teaching, administrative &amp; application preparation are included in Cell D33 below. Update CMs above if inaccurate.", IF($D$31&gt;1, "Percent Effort Exceeds 100%. Reduce Effort to 95% or Lower.", ""))</f>
        <v/>
      </c>
      <c r="B32" s="274"/>
      <c r="C32" s="274"/>
      <c r="D32" s="274"/>
      <c r="E32" s="274"/>
      <c r="F32" s="274"/>
      <c r="G32" s="222"/>
      <c r="H32" s="33"/>
      <c r="I32" s="32"/>
      <c r="J32" s="13"/>
      <c r="K32" s="12"/>
      <c r="L32" s="31"/>
      <c r="M32" s="31"/>
      <c r="N32" s="31"/>
      <c r="O32" s="31"/>
      <c r="P32" s="31"/>
      <c r="Q32" s="31"/>
      <c r="R32" s="31"/>
      <c r="S32" s="31"/>
      <c r="T32" s="31"/>
      <c r="V32" s="9"/>
      <c r="W32" s="31"/>
      <c r="X32" s="9"/>
      <c r="Y32" s="9"/>
      <c r="Z32" s="2"/>
      <c r="AA32" s="9"/>
      <c r="AB32" s="2"/>
      <c r="AC32" s="2"/>
      <c r="AD32" s="2"/>
      <c r="AE32" s="2"/>
    </row>
    <row r="33" spans="1:31" ht="15.95" customHeight="1">
      <c r="A33" s="124" t="s">
        <v>13</v>
      </c>
      <c r="B33" s="124"/>
      <c r="C33" s="85">
        <f>12-C31</f>
        <v>1.4800000000000004</v>
      </c>
      <c r="D33" s="86">
        <f>1-D31</f>
        <v>0.12333333333333329</v>
      </c>
      <c r="E33" s="87">
        <f>IF(OR(B21="No",B22="No",B23="No",B24="No",B25="No",B26="No", B27="No", B28="No", B29="No"),$F$15-E31,$F$14-E31)</f>
        <v>28693</v>
      </c>
      <c r="F33" s="176">
        <f>IF($F36="Yes", F34-F31, " ")</f>
        <v>0.1366333333333335</v>
      </c>
      <c r="G33" s="256"/>
      <c r="H33" s="11"/>
      <c r="I33" s="11"/>
      <c r="J33" s="13"/>
      <c r="K33" s="12"/>
      <c r="L33" s="10"/>
      <c r="M33" s="11"/>
      <c r="N33" s="11"/>
      <c r="O33" s="11"/>
      <c r="P33" s="11"/>
      <c r="Q33" s="11"/>
      <c r="R33" s="11"/>
      <c r="S33" s="11"/>
      <c r="T33" s="11"/>
      <c r="U33" s="10"/>
      <c r="X33" s="9"/>
      <c r="Y33" s="2"/>
      <c r="Z33" s="2"/>
      <c r="AA33" s="9"/>
      <c r="AB33" s="8"/>
      <c r="AC33" s="8"/>
      <c r="AD33" s="8"/>
      <c r="AE33" s="5"/>
    </row>
    <row r="34" spans="1:31" ht="15.95" customHeight="1">
      <c r="A34" s="125" t="s">
        <v>69</v>
      </c>
      <c r="B34" s="126"/>
      <c r="C34" s="55">
        <f>C31+C33</f>
        <v>12</v>
      </c>
      <c r="D34" s="164">
        <f>D31+D33</f>
        <v>1</v>
      </c>
      <c r="E34" s="56">
        <f>E31+E33</f>
        <v>210000</v>
      </c>
      <c r="F34" s="122">
        <f>IF($F$36="Yes", 100%, " ")</f>
        <v>1</v>
      </c>
      <c r="G34" s="256"/>
      <c r="H34" s="11"/>
      <c r="I34" s="26"/>
      <c r="J34" s="13"/>
      <c r="K34" s="12"/>
      <c r="L34" s="10"/>
      <c r="M34" s="11"/>
      <c r="N34" s="11"/>
      <c r="O34" s="11"/>
      <c r="P34" s="11"/>
      <c r="Q34" s="11"/>
      <c r="R34" s="11"/>
      <c r="S34" s="11"/>
      <c r="T34" s="11"/>
      <c r="U34" s="10"/>
      <c r="X34" s="9"/>
      <c r="Y34" s="2"/>
      <c r="Z34" s="2"/>
      <c r="AA34" s="9"/>
      <c r="AB34" s="8"/>
      <c r="AC34" s="8"/>
      <c r="AD34" s="8"/>
      <c r="AE34" s="5"/>
    </row>
    <row r="35" spans="1:31" ht="19.899999999999999" customHeight="1">
      <c r="A35" s="149" t="s">
        <v>74</v>
      </c>
      <c r="B35" s="109"/>
      <c r="C35" s="49"/>
      <c r="D35" s="30"/>
      <c r="E35" s="49"/>
      <c r="F35" s="150" t="s">
        <v>12</v>
      </c>
      <c r="G35" s="223"/>
      <c r="H35" s="20"/>
      <c r="I35" s="11"/>
      <c r="J35" s="13"/>
      <c r="K35" s="12"/>
      <c r="L35" s="10"/>
      <c r="M35" s="11"/>
      <c r="N35" s="11"/>
      <c r="O35" s="11"/>
      <c r="P35" s="11"/>
      <c r="Q35" s="11"/>
      <c r="R35" s="11"/>
      <c r="S35" s="11"/>
      <c r="T35" s="11"/>
      <c r="U35" s="10"/>
      <c r="X35" s="2"/>
      <c r="Y35" s="2"/>
      <c r="Z35" s="2"/>
      <c r="AA35" s="9"/>
      <c r="AB35" s="8"/>
      <c r="AC35" s="8"/>
      <c r="AD35" s="8"/>
      <c r="AE35" s="5"/>
    </row>
    <row r="36" spans="1:31" ht="15.6" customHeight="1">
      <c r="A36" s="175" t="s">
        <v>55</v>
      </c>
      <c r="B36" s="152"/>
      <c r="C36" s="49"/>
      <c r="D36" s="30"/>
      <c r="E36" s="153"/>
      <c r="F36" s="70" t="s">
        <v>1</v>
      </c>
      <c r="G36" s="223"/>
      <c r="H36" s="11"/>
      <c r="I36" s="11"/>
      <c r="J36" s="13"/>
      <c r="K36" s="12"/>
      <c r="L36" s="10"/>
      <c r="M36" s="11"/>
      <c r="N36" s="11"/>
      <c r="O36" s="11"/>
      <c r="P36" s="11"/>
      <c r="Q36" s="11"/>
      <c r="R36" s="11"/>
      <c r="S36" s="11"/>
      <c r="T36" s="11"/>
      <c r="U36" s="10"/>
      <c r="X36" s="2"/>
      <c r="Y36" s="2"/>
      <c r="Z36" s="2"/>
      <c r="AA36" s="9"/>
      <c r="AB36" s="8"/>
      <c r="AC36" s="8"/>
      <c r="AD36" s="8"/>
      <c r="AE36" s="5"/>
    </row>
    <row r="37" spans="1:31" ht="15.6" customHeight="1">
      <c r="A37" s="155" t="str">
        <f>IF($F$36="Yes", "If Yes, process salary source transactions as indicated above in Section 2 the ''% Eff for PaaS''column.  Skip section 4.","If the answer is No, complete section 5.")</f>
        <v>If Yes, process salary source transactions as indicated above in Section 2 the ''% Eff for PaaS''column.  Skip section 4.</v>
      </c>
      <c r="B37" s="152"/>
      <c r="C37" s="49"/>
      <c r="D37" s="30"/>
      <c r="E37" s="153"/>
      <c r="F37" s="27"/>
      <c r="G37" s="223"/>
      <c r="H37" s="11"/>
      <c r="I37" s="11"/>
      <c r="J37" s="13"/>
      <c r="K37" s="12"/>
      <c r="L37" s="10"/>
      <c r="M37" s="11"/>
      <c r="N37" s="11"/>
      <c r="O37" s="11"/>
      <c r="P37" s="11"/>
      <c r="Q37" s="11"/>
      <c r="R37" s="11"/>
      <c r="S37" s="11"/>
      <c r="T37" s="11"/>
      <c r="U37" s="10"/>
      <c r="X37" s="2"/>
      <c r="Y37" s="2"/>
      <c r="Z37" s="2"/>
      <c r="AA37" s="9"/>
      <c r="AB37" s="8"/>
      <c r="AC37" s="8"/>
      <c r="AD37" s="8"/>
      <c r="AE37" s="5"/>
    </row>
    <row r="38" spans="1:31" ht="15.95" customHeight="1">
      <c r="A38" s="246" t="s">
        <v>75</v>
      </c>
      <c r="B38" s="109"/>
      <c r="C38" s="49"/>
      <c r="D38" s="30"/>
      <c r="E38" s="49"/>
      <c r="F38" s="177"/>
      <c r="G38" s="223"/>
      <c r="I38" s="11"/>
      <c r="J38" s="13"/>
      <c r="K38" s="12"/>
      <c r="L38" s="10"/>
      <c r="M38" s="11"/>
      <c r="N38" s="11"/>
      <c r="O38" s="11"/>
      <c r="P38" s="11"/>
      <c r="Q38" s="11"/>
      <c r="R38" s="11"/>
      <c r="S38" s="11"/>
      <c r="T38" s="11"/>
      <c r="U38" s="10"/>
      <c r="V38" s="2"/>
      <c r="W38" s="2"/>
      <c r="X38" s="2"/>
      <c r="Y38" s="2"/>
      <c r="Z38" s="2"/>
      <c r="AA38" s="9"/>
      <c r="AB38" s="8"/>
      <c r="AC38" s="8"/>
      <c r="AD38" s="8"/>
      <c r="AE38" s="5"/>
    </row>
    <row r="39" spans="1:31" ht="15.6" customHeight="1">
      <c r="A39" s="175" t="s">
        <v>41</v>
      </c>
      <c r="B39" s="152"/>
      <c r="C39" s="49"/>
      <c r="D39" s="30"/>
      <c r="E39" s="153"/>
      <c r="F39" s="177"/>
      <c r="G39" s="223"/>
      <c r="I39" s="11"/>
      <c r="J39" s="13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0"/>
      <c r="V39" s="2"/>
      <c r="W39" s="2"/>
      <c r="X39" s="2"/>
      <c r="Y39" s="2"/>
      <c r="Z39" s="2"/>
      <c r="AA39" s="9"/>
      <c r="AB39" s="8"/>
      <c r="AC39" s="8"/>
      <c r="AD39" s="8"/>
      <c r="AE39" s="5"/>
    </row>
    <row r="40" spans="1:31" ht="15.6" customHeight="1">
      <c r="A40" s="109" t="s">
        <v>11</v>
      </c>
      <c r="B40" s="109" t="s">
        <v>39</v>
      </c>
      <c r="C40" s="110" t="s">
        <v>40</v>
      </c>
      <c r="D40" s="111" t="s">
        <v>10</v>
      </c>
      <c r="E40" s="113" t="str">
        <f>IF($F$36="No", "Sal Charged", " ")</f>
        <v xml:space="preserve"> </v>
      </c>
      <c r="F40" s="127" t="str">
        <f>IF($F$36="No", "% Effort for PaaS", " ")</f>
        <v xml:space="preserve"> </v>
      </c>
      <c r="G40" s="223"/>
      <c r="H40" s="14"/>
      <c r="I40" s="11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0"/>
      <c r="V40" s="2"/>
      <c r="W40" s="2"/>
      <c r="X40" s="2"/>
      <c r="Y40" s="2"/>
      <c r="Z40" s="2"/>
      <c r="AA40" s="9"/>
      <c r="AB40" s="8"/>
      <c r="AC40" s="8"/>
      <c r="AD40" s="8"/>
      <c r="AE40" s="5"/>
    </row>
    <row r="41" spans="1:31" ht="15.95" customHeight="1">
      <c r="A41" s="23" t="str">
        <f>IF($F$36="No", A21,  " ")</f>
        <v xml:space="preserve"> </v>
      </c>
      <c r="B41" s="23" t="str">
        <f>IF($F$36="No", B21,  " ")</f>
        <v xml:space="preserve"> </v>
      </c>
      <c r="C41" s="39">
        <v>0</v>
      </c>
      <c r="D41" s="260" t="str">
        <f>IF($F$36="No", C41/12,  "-")</f>
        <v>-</v>
      </c>
      <c r="E41" s="261" t="str">
        <f>IF($F$36="No",  F41*$F$15,  "-")</f>
        <v>-</v>
      </c>
      <c r="F41" s="262" t="str">
        <f>IF($F$36="Yes","-",IF(B41="No",D41,D41*$F$58))</f>
        <v>-</v>
      </c>
      <c r="G41" s="223"/>
      <c r="K41" s="215"/>
      <c r="L41" s="2"/>
      <c r="M41" s="11"/>
      <c r="N41" s="11"/>
      <c r="O41" s="11"/>
      <c r="P41" s="11"/>
      <c r="Q41" s="11"/>
      <c r="R41" s="11"/>
      <c r="S41" s="11"/>
      <c r="T41" s="11"/>
      <c r="U41" s="10"/>
      <c r="V41" s="2"/>
      <c r="W41" s="9"/>
      <c r="X41" s="2"/>
      <c r="Y41" s="2"/>
      <c r="Z41" s="2"/>
      <c r="AA41" s="9"/>
      <c r="AB41" s="8"/>
      <c r="AC41" s="8"/>
      <c r="AD41" s="8"/>
      <c r="AE41" s="5"/>
    </row>
    <row r="42" spans="1:31" ht="15.95" customHeight="1">
      <c r="A42" s="25" t="str">
        <f>IF($F$36="No", A22,  "Leave this section blank.")</f>
        <v>Leave this section blank.</v>
      </c>
      <c r="B42" s="23" t="str">
        <f>IF($F$36="No", B22,  " ")</f>
        <v xml:space="preserve"> </v>
      </c>
      <c r="C42" s="39">
        <v>0</v>
      </c>
      <c r="D42" s="260" t="str">
        <f t="shared" ref="D42:D49" si="3">IF($F$36="No", C42/12,  "-")</f>
        <v>-</v>
      </c>
      <c r="E42" s="261" t="str">
        <f t="shared" ref="E42:E49" si="4">IF($F$36="No",  F42*$F$15,  "-")</f>
        <v>-</v>
      </c>
      <c r="F42" s="262" t="str">
        <f t="shared" ref="F42:F49" si="5">IF($F$36="Yes","-",IF(B42="No",D42,D42*$F$58))</f>
        <v>-</v>
      </c>
      <c r="G42" s="223"/>
      <c r="H42" s="16"/>
      <c r="K42" s="215"/>
      <c r="L42" s="2"/>
      <c r="M42" s="11"/>
      <c r="N42" s="11"/>
      <c r="O42" s="11"/>
      <c r="P42" s="11"/>
      <c r="Q42" s="11"/>
      <c r="R42" s="11"/>
      <c r="S42" s="11"/>
      <c r="T42" s="11"/>
      <c r="U42" s="10"/>
      <c r="V42" s="2"/>
      <c r="W42" s="9"/>
      <c r="X42" s="2"/>
      <c r="Y42" s="2"/>
      <c r="Z42" s="2"/>
      <c r="AA42" s="9"/>
      <c r="AB42" s="8"/>
      <c r="AC42" s="8"/>
      <c r="AD42" s="8"/>
      <c r="AE42" s="5"/>
    </row>
    <row r="43" spans="1:31" ht="15.95" customHeight="1">
      <c r="A43" s="23" t="str">
        <f>IF($F$36="No", A23,  "You may wish to hide the rows")</f>
        <v>You may wish to hide the rows</v>
      </c>
      <c r="B43" s="23" t="str">
        <f>IF($F$36="No", B23,  " ")</f>
        <v xml:space="preserve"> </v>
      </c>
      <c r="C43" s="39">
        <v>0</v>
      </c>
      <c r="D43" s="260" t="str">
        <f t="shared" si="3"/>
        <v>-</v>
      </c>
      <c r="E43" s="261" t="str">
        <f t="shared" si="4"/>
        <v>-</v>
      </c>
      <c r="F43" s="262" t="str">
        <f t="shared" si="5"/>
        <v>-</v>
      </c>
      <c r="G43" s="225"/>
      <c r="K43" s="215"/>
      <c r="L43" s="2"/>
      <c r="M43" s="11"/>
      <c r="N43" s="11"/>
      <c r="O43" s="11"/>
      <c r="P43" s="11"/>
      <c r="Q43" s="11"/>
      <c r="R43" s="11"/>
      <c r="S43" s="11"/>
      <c r="T43" s="11"/>
      <c r="U43" s="10"/>
      <c r="V43" s="2"/>
      <c r="W43" s="9"/>
      <c r="X43" s="2"/>
      <c r="Y43" s="2"/>
      <c r="Z43" s="2"/>
      <c r="AA43" s="9"/>
      <c r="AB43" s="8"/>
      <c r="AC43" s="8"/>
      <c r="AD43" s="8"/>
      <c r="AE43" s="5"/>
    </row>
    <row r="44" spans="1:31" ht="15.95" customHeight="1">
      <c r="A44" s="23" t="str">
        <f>IF($F$36="No", A24,  "in this section before printing.")</f>
        <v>in this section before printing.</v>
      </c>
      <c r="B44" s="23" t="str">
        <f t="shared" ref="B44:B49" si="6">IF($F$36="No", B24,  " ")</f>
        <v xml:space="preserve"> </v>
      </c>
      <c r="C44" s="39">
        <v>0</v>
      </c>
      <c r="D44" s="260" t="str">
        <f t="shared" si="3"/>
        <v>-</v>
      </c>
      <c r="E44" s="261" t="str">
        <f t="shared" si="4"/>
        <v>-</v>
      </c>
      <c r="F44" s="262" t="str">
        <f t="shared" si="5"/>
        <v>-</v>
      </c>
      <c r="G44" s="226" t="s">
        <v>9</v>
      </c>
      <c r="K44" s="215"/>
      <c r="L44" s="2"/>
      <c r="M44" s="11"/>
      <c r="N44" s="11"/>
      <c r="O44" s="11"/>
      <c r="P44" s="11"/>
      <c r="Q44" s="11"/>
      <c r="R44" s="11"/>
      <c r="S44" s="11"/>
      <c r="T44" s="11"/>
      <c r="U44" s="10"/>
      <c r="V44" s="2"/>
      <c r="W44" s="9"/>
      <c r="X44" s="2"/>
      <c r="Y44" s="2"/>
      <c r="Z44" s="2"/>
      <c r="AA44" s="9"/>
      <c r="AB44" s="8"/>
      <c r="AC44" s="8"/>
      <c r="AD44" s="8"/>
      <c r="AE44" s="5"/>
    </row>
    <row r="45" spans="1:31" ht="15.95" customHeight="1">
      <c r="A45" s="23" t="str">
        <f>IF($F$36="No", A25,  " ")</f>
        <v xml:space="preserve"> </v>
      </c>
      <c r="B45" s="23" t="str">
        <f t="shared" si="6"/>
        <v xml:space="preserve"> </v>
      </c>
      <c r="C45" s="39">
        <v>0</v>
      </c>
      <c r="D45" s="260" t="str">
        <f t="shared" si="3"/>
        <v>-</v>
      </c>
      <c r="E45" s="261" t="str">
        <f t="shared" si="4"/>
        <v>-</v>
      </c>
      <c r="F45" s="262" t="str">
        <f t="shared" si="5"/>
        <v>-</v>
      </c>
      <c r="G45" s="224" t="s">
        <v>80</v>
      </c>
      <c r="K45" s="10"/>
      <c r="L45" s="2"/>
      <c r="M45" s="11"/>
      <c r="N45" s="11"/>
      <c r="O45" s="11"/>
      <c r="P45" s="11"/>
      <c r="Q45" s="11"/>
      <c r="R45" s="11"/>
      <c r="S45" s="11"/>
      <c r="T45" s="11"/>
      <c r="U45" s="10"/>
      <c r="V45" s="2"/>
      <c r="W45" s="9"/>
      <c r="X45" s="2"/>
      <c r="Y45" s="2"/>
      <c r="Z45" s="2"/>
      <c r="AA45" s="9"/>
      <c r="AB45" s="8"/>
      <c r="AC45" s="8"/>
      <c r="AD45" s="8"/>
      <c r="AE45" s="5"/>
    </row>
    <row r="46" spans="1:31" ht="15.95" customHeight="1">
      <c r="A46" s="23" t="str">
        <f>IF($F$36="No", A26,  " ")</f>
        <v xml:space="preserve"> </v>
      </c>
      <c r="B46" s="23" t="str">
        <f t="shared" si="6"/>
        <v xml:space="preserve"> </v>
      </c>
      <c r="C46" s="39">
        <v>0</v>
      </c>
      <c r="D46" s="260" t="str">
        <f t="shared" si="3"/>
        <v>-</v>
      </c>
      <c r="E46" s="261" t="str">
        <f>IF($F$36="No",  F46*$F$15,  "-")</f>
        <v>-</v>
      </c>
      <c r="F46" s="262" t="str">
        <f t="shared" si="5"/>
        <v>-</v>
      </c>
      <c r="G46" s="226"/>
      <c r="K46" s="11"/>
      <c r="L46" s="2"/>
      <c r="M46" s="11"/>
      <c r="N46" s="11"/>
      <c r="O46" s="11"/>
      <c r="P46" s="11"/>
      <c r="Q46" s="11"/>
      <c r="R46" s="11"/>
      <c r="S46" s="11"/>
      <c r="T46" s="11"/>
      <c r="U46" s="10"/>
      <c r="V46" s="2"/>
      <c r="W46" s="9"/>
      <c r="X46" s="2"/>
      <c r="Y46" s="2"/>
      <c r="Z46" s="2"/>
      <c r="AA46" s="9"/>
      <c r="AB46" s="8"/>
      <c r="AC46" s="8"/>
      <c r="AD46" s="8"/>
      <c r="AE46" s="5"/>
    </row>
    <row r="47" spans="1:31" ht="15.95" customHeight="1">
      <c r="A47" s="23" t="str">
        <f>IF($F$36="No", A27,  " ")</f>
        <v xml:space="preserve"> </v>
      </c>
      <c r="B47" s="23" t="str">
        <f t="shared" si="6"/>
        <v xml:space="preserve"> </v>
      </c>
      <c r="C47" s="39">
        <v>0</v>
      </c>
      <c r="D47" s="260" t="str">
        <f t="shared" si="3"/>
        <v>-</v>
      </c>
      <c r="E47" s="261" t="str">
        <f t="shared" si="4"/>
        <v>-</v>
      </c>
      <c r="F47" s="262" t="str">
        <f t="shared" si="5"/>
        <v>-</v>
      </c>
      <c r="G47" s="224" t="s">
        <v>8</v>
      </c>
      <c r="K47" s="11"/>
      <c r="L47" s="2"/>
      <c r="M47" s="11"/>
      <c r="N47" s="11"/>
      <c r="O47" s="11"/>
      <c r="P47" s="11"/>
      <c r="Q47" s="11"/>
      <c r="R47" s="11"/>
      <c r="S47" s="11"/>
      <c r="T47" s="11"/>
      <c r="U47" s="21"/>
      <c r="V47" s="2"/>
      <c r="W47" s="9"/>
      <c r="X47" s="2"/>
      <c r="Y47" s="15"/>
      <c r="Z47" s="2"/>
      <c r="AA47" s="9"/>
      <c r="AB47" s="8"/>
      <c r="AC47" s="8"/>
      <c r="AD47" s="8"/>
      <c r="AE47" s="5"/>
    </row>
    <row r="48" spans="1:31" ht="15.95" customHeight="1">
      <c r="A48" s="23" t="str">
        <f>IF($F$36="No", A28,  " ")</f>
        <v xml:space="preserve"> </v>
      </c>
      <c r="B48" s="23" t="str">
        <f t="shared" si="6"/>
        <v xml:space="preserve"> </v>
      </c>
      <c r="C48" s="39">
        <v>0</v>
      </c>
      <c r="D48" s="260" t="str">
        <f t="shared" si="3"/>
        <v>-</v>
      </c>
      <c r="E48" s="261" t="str">
        <f t="shared" si="4"/>
        <v>-</v>
      </c>
      <c r="F48" s="262" t="str">
        <f t="shared" si="5"/>
        <v>-</v>
      </c>
      <c r="G48" s="224" t="s">
        <v>58</v>
      </c>
      <c r="K48" s="11"/>
      <c r="L48" s="2"/>
      <c r="M48" s="11"/>
      <c r="N48" s="11"/>
      <c r="O48" s="11"/>
      <c r="P48" s="11"/>
      <c r="Q48" s="11"/>
      <c r="R48" s="11"/>
      <c r="S48" s="11"/>
      <c r="T48" s="11"/>
      <c r="U48" s="21"/>
      <c r="V48" s="15"/>
      <c r="W48" s="2"/>
      <c r="X48" s="2"/>
      <c r="Y48" s="15"/>
      <c r="Z48" s="2"/>
      <c r="AA48" s="9"/>
      <c r="AB48" s="8"/>
      <c r="AC48" s="8"/>
      <c r="AD48" s="8"/>
      <c r="AE48" s="5"/>
    </row>
    <row r="49" spans="1:31" ht="15.95" customHeight="1">
      <c r="A49" s="23" t="str">
        <f>IF($F$36="No", A29,  " ")</f>
        <v xml:space="preserve"> </v>
      </c>
      <c r="B49" s="23" t="str">
        <f t="shared" si="6"/>
        <v xml:space="preserve"> </v>
      </c>
      <c r="C49" s="39">
        <v>0</v>
      </c>
      <c r="D49" s="260" t="str">
        <f t="shared" si="3"/>
        <v>-</v>
      </c>
      <c r="E49" s="261" t="str">
        <f t="shared" si="4"/>
        <v>-</v>
      </c>
      <c r="F49" s="262" t="str">
        <f t="shared" si="5"/>
        <v>-</v>
      </c>
      <c r="G49" s="224"/>
      <c r="I49" s="5"/>
      <c r="J49" s="5"/>
      <c r="K49" s="198"/>
      <c r="L49" s="2"/>
      <c r="M49" s="11"/>
      <c r="N49" s="11"/>
      <c r="O49" s="11"/>
      <c r="P49" s="11"/>
      <c r="Q49" s="11"/>
      <c r="R49" s="11"/>
      <c r="S49" s="11"/>
      <c r="T49" s="11"/>
      <c r="U49" s="21"/>
      <c r="V49" s="15"/>
      <c r="W49" s="2"/>
      <c r="X49" s="2"/>
      <c r="Y49" s="15"/>
      <c r="Z49" s="2"/>
      <c r="AA49" s="9"/>
      <c r="AB49" s="8"/>
      <c r="AC49" s="8"/>
      <c r="AD49" s="8"/>
      <c r="AE49" s="5"/>
    </row>
    <row r="50" spans="1:31" ht="15.95" customHeight="1">
      <c r="A50" s="98" t="s">
        <v>76</v>
      </c>
      <c r="B50" s="145"/>
      <c r="C50" s="178">
        <f>'Section 4 Add Accounts'!C38</f>
        <v>0</v>
      </c>
      <c r="D50" s="159">
        <f>'Section 4 Add Accounts'!D38</f>
        <v>0</v>
      </c>
      <c r="E50" s="146">
        <f>'Section 4 Add Accounts'!E38</f>
        <v>0</v>
      </c>
      <c r="F50" s="68">
        <f>'Section 4 Add Accounts'!F38</f>
        <v>0</v>
      </c>
      <c r="G50" s="224"/>
      <c r="I50" s="11"/>
      <c r="K50" s="11"/>
      <c r="L50" s="2"/>
      <c r="M50" s="11"/>
      <c r="N50" s="11"/>
      <c r="O50" s="11"/>
      <c r="P50" s="11"/>
      <c r="Q50" s="11"/>
      <c r="R50" s="11"/>
      <c r="S50" s="11"/>
      <c r="T50" s="11"/>
      <c r="U50" s="21"/>
      <c r="V50" s="15"/>
      <c r="W50" s="2"/>
      <c r="X50" s="2"/>
      <c r="Y50" s="15"/>
      <c r="Z50" s="2"/>
      <c r="AA50" s="9"/>
      <c r="AB50" s="8"/>
      <c r="AC50" s="8"/>
      <c r="AD50" s="8"/>
      <c r="AE50" s="5"/>
    </row>
    <row r="51" spans="1:31" ht="15.95" customHeight="1">
      <c r="A51" s="109" t="s">
        <v>57</v>
      </c>
      <c r="B51" s="179"/>
      <c r="C51" s="129">
        <f>SUM(C41:C50)</f>
        <v>0</v>
      </c>
      <c r="D51" s="122">
        <f>SUM(D41:D50)</f>
        <v>0</v>
      </c>
      <c r="E51" s="128">
        <f>SUM(E41:E50)</f>
        <v>0</v>
      </c>
      <c r="F51" s="119">
        <f>SUM(F41:F50)</f>
        <v>0</v>
      </c>
      <c r="G51" s="223"/>
      <c r="I51" s="11"/>
      <c r="K51" s="11"/>
      <c r="L51" s="10"/>
      <c r="M51" s="11"/>
      <c r="N51" s="11"/>
      <c r="O51" s="11"/>
      <c r="P51" s="11"/>
      <c r="Q51" s="11"/>
      <c r="R51" s="11"/>
      <c r="S51" s="11"/>
      <c r="T51" s="11"/>
      <c r="U51" s="21"/>
      <c r="V51" s="15"/>
      <c r="W51" s="2"/>
      <c r="X51" s="2"/>
      <c r="Y51" s="15"/>
      <c r="Z51" s="2"/>
      <c r="AA51" s="9"/>
      <c r="AB51" s="8"/>
      <c r="AC51" s="8"/>
      <c r="AD51" s="8"/>
      <c r="AE51" s="5"/>
    </row>
    <row r="52" spans="1:31" ht="30" customHeight="1">
      <c r="A52" s="274" t="str">
        <f>IF(AND($D$51&gt;=0.951, $D$51&lt;=1),"Warning! % Effort is Greater Than 95%. You are certifying that all other activities including but not limited to clinical, teaching, administrative &amp; application preparation are included in Cell D53 below. Update CMs above if inaccurate.", IF($D$51&gt;1, "Percent Effort Exceeds 100%. Reduce Effort to 95% or Lower.", ""))</f>
        <v/>
      </c>
      <c r="B52" s="274"/>
      <c r="C52" s="274"/>
      <c r="D52" s="274"/>
      <c r="E52" s="274"/>
      <c r="F52" s="274"/>
      <c r="G52" s="222"/>
      <c r="H52" s="33"/>
      <c r="I52" s="32"/>
      <c r="J52" s="13"/>
      <c r="K52" s="12"/>
      <c r="L52" s="31"/>
      <c r="M52" s="31"/>
      <c r="N52" s="31"/>
      <c r="O52" s="31"/>
      <c r="P52" s="31"/>
      <c r="Q52" s="31"/>
      <c r="R52" s="31"/>
      <c r="S52" s="31"/>
      <c r="T52" s="31"/>
      <c r="V52" s="9"/>
      <c r="W52" s="31"/>
      <c r="X52" s="9"/>
      <c r="Y52" s="9"/>
      <c r="Z52" s="2"/>
      <c r="AA52" s="9"/>
      <c r="AB52" s="2"/>
      <c r="AC52" s="2"/>
      <c r="AD52" s="2"/>
      <c r="AE52" s="2"/>
    </row>
    <row r="53" spans="1:31" ht="15.95" customHeight="1">
      <c r="A53" s="124" t="s">
        <v>13</v>
      </c>
      <c r="B53" s="124"/>
      <c r="C53" s="85">
        <f>IF($F$36="Yes", 0, 12-C51)</f>
        <v>0</v>
      </c>
      <c r="D53" s="86">
        <f>IF($F$36="Yes", 0, 1-D51)</f>
        <v>0</v>
      </c>
      <c r="E53" s="87">
        <f>IF(F36="Yes", 0, IF(OR(B41="No",$B$42="No",$B$43="No",$B$44="No",$B$45="No",$B$46="No",$B$47="No",$B$48="No",$B$49="No"),$F$15-E51,$F$14-E51))</f>
        <v>0</v>
      </c>
      <c r="F53" s="176">
        <f>IF($F$36="Yes", 0, F54-F51)</f>
        <v>0</v>
      </c>
      <c r="G53" s="222"/>
      <c r="H53" s="11"/>
      <c r="I53" s="87"/>
      <c r="J53" s="13"/>
      <c r="K53" s="12"/>
      <c r="L53" s="10"/>
      <c r="M53" s="11"/>
      <c r="N53" s="11"/>
      <c r="O53" s="11"/>
      <c r="P53" s="11"/>
      <c r="Q53" s="11"/>
      <c r="R53" s="11"/>
      <c r="S53" s="11"/>
      <c r="T53" s="11"/>
      <c r="U53" s="10"/>
      <c r="X53" s="9"/>
      <c r="Y53" s="2"/>
      <c r="Z53" s="2"/>
      <c r="AA53" s="9"/>
      <c r="AB53" s="8"/>
      <c r="AC53" s="8"/>
      <c r="AD53" s="8"/>
      <c r="AE53" s="5"/>
    </row>
    <row r="54" spans="1:31" ht="15.95" customHeight="1">
      <c r="A54" s="125" t="s">
        <v>79</v>
      </c>
      <c r="B54" s="126"/>
      <c r="C54" s="55">
        <f>IF($F$36="Yes", 0, C51+C53)</f>
        <v>0</v>
      </c>
      <c r="D54" s="164">
        <f>IF($F$36="Yes", 0, D51+D53)</f>
        <v>0</v>
      </c>
      <c r="E54" s="56">
        <f>IF(F36="Yes", 0, E51+E53)</f>
        <v>0</v>
      </c>
      <c r="F54" s="122">
        <f>IF($F$36="Yes", 0, 100%)</f>
        <v>0</v>
      </c>
      <c r="G54" s="222"/>
      <c r="H54" s="11"/>
      <c r="I54" s="26"/>
      <c r="J54" s="13"/>
      <c r="K54" s="12"/>
      <c r="L54" s="10"/>
      <c r="M54" s="11"/>
      <c r="N54" s="11"/>
      <c r="O54" s="11"/>
      <c r="P54" s="11"/>
      <c r="Q54" s="11"/>
      <c r="R54" s="11"/>
      <c r="S54" s="11"/>
      <c r="T54" s="11"/>
      <c r="U54" s="10"/>
      <c r="X54" s="9"/>
      <c r="Y54" s="2"/>
      <c r="Z54" s="2"/>
      <c r="AA54" s="9"/>
      <c r="AB54" s="8"/>
      <c r="AC54" s="8"/>
      <c r="AD54" s="8"/>
      <c r="AE54" s="5"/>
    </row>
    <row r="55" spans="1:31" ht="15.95" customHeight="1">
      <c r="A55" s="109" t="s">
        <v>83</v>
      </c>
      <c r="B55" s="109"/>
      <c r="C55" s="49"/>
      <c r="D55" s="49"/>
      <c r="E55" s="144"/>
      <c r="F55" s="49"/>
      <c r="G55" s="222"/>
      <c r="V55" s="15"/>
      <c r="W55" s="2"/>
      <c r="X55" s="2"/>
      <c r="Y55" s="2"/>
      <c r="Z55" s="2"/>
      <c r="AA55" s="2"/>
      <c r="AB55" s="5"/>
      <c r="AC55" s="5"/>
      <c r="AD55" s="5"/>
      <c r="AE55" s="5"/>
    </row>
    <row r="56" spans="1:31" ht="15.95" customHeight="1">
      <c r="A56" s="130" t="s">
        <v>61</v>
      </c>
      <c r="B56" s="131"/>
      <c r="C56" s="63">
        <f>IF(F36="Yes", E31, E51)</f>
        <v>181307</v>
      </c>
      <c r="D56" s="3"/>
      <c r="E56" s="132" t="s">
        <v>87</v>
      </c>
      <c r="F56" s="71">
        <f>F14</f>
        <v>203700</v>
      </c>
      <c r="G56" s="222"/>
      <c r="V56" s="15"/>
      <c r="W56" s="2"/>
      <c r="X56" s="2"/>
      <c r="Y56" s="2"/>
      <c r="Z56" s="2"/>
      <c r="AA56" s="2"/>
      <c r="AB56" s="5"/>
      <c r="AC56" s="5"/>
      <c r="AD56" s="5"/>
      <c r="AE56" s="5"/>
    </row>
    <row r="57" spans="1:31" ht="15.95" customHeight="1">
      <c r="A57" s="130" t="s">
        <v>89</v>
      </c>
      <c r="B57" s="131"/>
      <c r="C57" s="64">
        <f>F15</f>
        <v>210000</v>
      </c>
      <c r="D57" s="3"/>
      <c r="E57" s="132" t="s">
        <v>88</v>
      </c>
      <c r="F57" s="72">
        <f>F15</f>
        <v>210000</v>
      </c>
      <c r="V57" s="15"/>
      <c r="W57" s="2"/>
      <c r="X57" s="2"/>
      <c r="Y57" s="2"/>
      <c r="Z57" s="2"/>
      <c r="AA57" s="2"/>
      <c r="AB57" s="5"/>
      <c r="AC57" s="5"/>
      <c r="AD57" s="5"/>
      <c r="AE57" s="5"/>
    </row>
    <row r="58" spans="1:31" ht="15.95" customHeight="1">
      <c r="A58" s="133" t="s">
        <v>7</v>
      </c>
      <c r="B58" s="134"/>
      <c r="C58" s="165">
        <f>C56/C57</f>
        <v>0.86336666666666662</v>
      </c>
      <c r="D58" s="3"/>
      <c r="E58" s="135" t="s">
        <v>90</v>
      </c>
      <c r="F58" s="141">
        <f>F56/F57</f>
        <v>0.97</v>
      </c>
      <c r="V58" s="15"/>
      <c r="W58" s="2"/>
      <c r="X58" s="2"/>
      <c r="Y58" s="2"/>
      <c r="Z58" s="2"/>
      <c r="AA58" s="2"/>
      <c r="AB58" s="5"/>
      <c r="AC58" s="5"/>
      <c r="AD58" s="5"/>
      <c r="AE58" s="5"/>
    </row>
    <row r="59" spans="1:31" ht="30.6" customHeight="1">
      <c r="A59" s="270" t="s">
        <v>42</v>
      </c>
      <c r="B59" s="270"/>
      <c r="C59" s="166">
        <f>IF(F36="Yes", D31-F31, D31-F51)</f>
        <v>1.3300000000000201E-2</v>
      </c>
      <c r="D59" s="38"/>
      <c r="E59" s="144"/>
      <c r="F59" s="49"/>
      <c r="H59" s="16"/>
      <c r="I59" s="2"/>
      <c r="J59" s="2"/>
      <c r="V59" s="15"/>
      <c r="W59" s="2"/>
      <c r="X59" s="2"/>
      <c r="Y59" s="2"/>
      <c r="Z59" s="2"/>
      <c r="AA59" s="2"/>
      <c r="AB59" s="5"/>
      <c r="AC59" s="5"/>
      <c r="AD59" s="5"/>
      <c r="AE59" s="5"/>
    </row>
    <row r="60" spans="1:31" ht="22.9" customHeight="1">
      <c r="A60" s="109" t="s">
        <v>84</v>
      </c>
      <c r="B60" s="109"/>
      <c r="C60" s="200">
        <f>C58+C59</f>
        <v>0.87666666666666682</v>
      </c>
      <c r="D60" s="199" t="s">
        <v>85</v>
      </c>
      <c r="E60" s="38"/>
      <c r="F60" s="144"/>
      <c r="H60" s="11"/>
      <c r="I60" s="11"/>
      <c r="J60" s="13"/>
      <c r="K60" s="12"/>
      <c r="L60" s="10"/>
      <c r="M60" s="11"/>
      <c r="N60" s="11"/>
      <c r="O60" s="11"/>
      <c r="P60" s="11"/>
      <c r="Q60" s="11"/>
      <c r="R60" s="11"/>
      <c r="S60" s="11"/>
      <c r="T60" s="11"/>
      <c r="U60" s="10"/>
      <c r="V60" s="2"/>
      <c r="W60" s="2"/>
      <c r="X60" s="9"/>
      <c r="Y60" s="2"/>
      <c r="Z60" s="2"/>
      <c r="AA60" s="9"/>
      <c r="AB60" s="8"/>
      <c r="AC60" s="8"/>
      <c r="AD60" s="8"/>
      <c r="AE60" s="5"/>
    </row>
    <row r="61" spans="1:31" ht="15.95" customHeight="1">
      <c r="A61" s="137" t="s">
        <v>34</v>
      </c>
      <c r="B61" s="49"/>
      <c r="C61" s="49"/>
      <c r="D61" s="49"/>
      <c r="E61" s="170"/>
      <c r="F61" s="49"/>
      <c r="I61" s="2"/>
      <c r="J61" s="13"/>
      <c r="V61" s="2"/>
      <c r="W61" s="2"/>
      <c r="X61" s="2"/>
      <c r="Y61" s="2"/>
      <c r="Z61" s="2"/>
      <c r="AA61" s="2"/>
      <c r="AB61" s="5"/>
      <c r="AC61" s="5"/>
      <c r="AD61" s="5"/>
      <c r="AE61" s="5"/>
    </row>
    <row r="62" spans="1:31" ht="15.95" customHeight="1">
      <c r="A62" s="49"/>
      <c r="B62" s="49"/>
      <c r="C62" s="49"/>
      <c r="D62" s="49"/>
      <c r="E62" s="49"/>
      <c r="F62" s="49"/>
      <c r="I62" s="2"/>
      <c r="J62" s="2"/>
    </row>
    <row r="63" spans="1:31" ht="15.95" customHeight="1">
      <c r="A63" s="138" t="s">
        <v>4</v>
      </c>
      <c r="B63" s="138"/>
      <c r="C63" s="138"/>
      <c r="D63" s="138"/>
      <c r="E63" s="180" t="s">
        <v>35</v>
      </c>
      <c r="F63" s="181">
        <f ca="1">TODAY()</f>
        <v>44753</v>
      </c>
      <c r="I63" s="2"/>
      <c r="J63" s="2"/>
      <c r="AB63" s="5"/>
      <c r="AC63" s="5"/>
      <c r="AD63" s="5"/>
      <c r="AE63" s="5"/>
    </row>
    <row r="64" spans="1:31" ht="15.95" customHeight="1">
      <c r="A64" s="131" t="s">
        <v>3</v>
      </c>
      <c r="B64" s="131"/>
      <c r="C64" s="49"/>
      <c r="D64" s="131"/>
      <c r="E64" s="170"/>
      <c r="F64" s="182"/>
      <c r="G64" s="22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AB64" s="5"/>
      <c r="AC64" s="5"/>
      <c r="AD64" s="5"/>
      <c r="AE64" s="5"/>
    </row>
    <row r="65" spans="1:31" ht="15.95" customHeight="1">
      <c r="A65" s="6"/>
      <c r="B65" s="6"/>
      <c r="D65" s="6"/>
      <c r="AB65" s="5"/>
      <c r="AC65" s="5"/>
      <c r="AD65" s="5"/>
      <c r="AE65" s="5"/>
    </row>
    <row r="66" spans="1:31" ht="15.95" customHeight="1"/>
    <row r="67" spans="1:31" ht="15.95" customHeight="1"/>
    <row r="68" spans="1:31" ht="15.95" customHeight="1"/>
    <row r="69" spans="1:31" ht="15.95" hidden="1" customHeight="1">
      <c r="A69" s="4" t="s">
        <v>2</v>
      </c>
    </row>
    <row r="70" spans="1:31" ht="15.95" hidden="1" customHeight="1">
      <c r="A70" s="3" t="s">
        <v>1</v>
      </c>
    </row>
    <row r="71" spans="1:31" ht="15.95" hidden="1" customHeight="1">
      <c r="A71" s="3" t="s">
        <v>0</v>
      </c>
    </row>
    <row r="72" spans="1:31" ht="15.95" customHeight="1">
      <c r="C72" s="1" t="s">
        <v>60</v>
      </c>
    </row>
    <row r="73" spans="1:31" ht="15.95" customHeight="1"/>
    <row r="74" spans="1:31" ht="15.95" customHeight="1"/>
    <row r="75" spans="1:31" ht="15.95" customHeight="1"/>
    <row r="76" spans="1:31" ht="15.95" customHeight="1"/>
    <row r="77" spans="1:31" ht="15.95" customHeight="1"/>
    <row r="78" spans="1:31" ht="15.95" customHeight="1"/>
    <row r="79" spans="1:31" ht="15.95" customHeight="1"/>
    <row r="80" spans="1:31" ht="15.95" customHeight="1"/>
    <row r="81" ht="15.95" customHeight="1"/>
  </sheetData>
  <sheetProtection algorithmName="SHA-512" hashValue="gxUCS1pBUez6H2gHbnIoXQaes7u0MOeqWhmd2AwSNLBOKUWzmgfI7zJ0W1L7UxL4Zd+YG32r8cVyBrcSl5t2xA==" saltValue="uzB9R/THg6Jd3Ux4cNAb1g==" spinCount="100000" sheet="1" formatColumns="0" formatRows="0"/>
  <mergeCells count="6">
    <mergeCell ref="A59:B59"/>
    <mergeCell ref="A9:F9"/>
    <mergeCell ref="A10:F10"/>
    <mergeCell ref="B12:D12"/>
    <mergeCell ref="A32:F32"/>
    <mergeCell ref="A52:F52"/>
  </mergeCells>
  <conditionalFormatting sqref="D31">
    <cfRule type="cellIs" dxfId="2" priority="2" operator="greaterThan">
      <formula>0.95</formula>
    </cfRule>
  </conditionalFormatting>
  <conditionalFormatting sqref="D51">
    <cfRule type="cellIs" dxfId="1" priority="1" operator="greaterThan">
      <formula>0.95</formula>
    </cfRule>
  </conditionalFormatting>
  <dataValidations count="2">
    <dataValidation type="list" allowBlank="1" showInputMessage="1" showErrorMessage="1" sqref="F36 B21:B29">
      <formula1>$A$70:$A$71</formula1>
    </dataValidation>
    <dataValidation allowBlank="1" showInputMessage="1" showErrorMessage="1" promptTitle="% of Full Time Appointment" prompt="Examples:  25%, 30%, 40% of FTE etc." sqref="D15"/>
  </dataValidations>
  <pageMargins left="0.5" right="0.5" top="0.5" bottom="0.4" header="0.3" footer="0.3"/>
  <pageSetup scale="77" orientation="portrait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zoomScaleNormal="100" workbookViewId="0">
      <pane ySplit="9" topLeftCell="A10" activePane="bottomLeft" state="frozen"/>
      <selection pane="bottomLeft" activeCell="A21" sqref="A21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5.5703125" style="1" customWidth="1"/>
    <col min="6" max="6" width="14.140625" style="2" customWidth="1"/>
    <col min="7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35" t="s">
        <v>30</v>
      </c>
      <c r="B1" s="236"/>
      <c r="C1" s="236"/>
      <c r="D1" s="236"/>
      <c r="E1" s="236"/>
      <c r="F1" s="237"/>
      <c r="G1" s="20"/>
      <c r="H1" s="20"/>
      <c r="I1" s="99"/>
      <c r="J1" s="99"/>
      <c r="K1" s="99"/>
      <c r="L1" s="99"/>
      <c r="M1" s="99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31" customFormat="1">
      <c r="A2" s="238" t="s">
        <v>71</v>
      </c>
      <c r="B2" s="236"/>
      <c r="C2" s="236"/>
      <c r="D2" s="236"/>
      <c r="E2" s="236"/>
      <c r="F2" s="237"/>
      <c r="G2" s="99"/>
      <c r="H2" s="99"/>
      <c r="I2" s="99"/>
      <c r="J2" s="99"/>
      <c r="K2" s="99"/>
      <c r="L2" s="99"/>
      <c r="M2" s="99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1:31" customFormat="1">
      <c r="A3" s="238" t="s">
        <v>72</v>
      </c>
      <c r="B3" s="236"/>
      <c r="C3" s="236"/>
      <c r="D3" s="236"/>
      <c r="E3" s="236"/>
      <c r="F3" s="237"/>
      <c r="G3" s="99"/>
      <c r="H3" s="99"/>
      <c r="I3" s="99"/>
      <c r="J3" s="99"/>
      <c r="K3" s="99"/>
      <c r="L3" s="99"/>
      <c r="M3" s="99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31" ht="18.600000000000001" customHeight="1">
      <c r="A4" s="271" t="s">
        <v>70</v>
      </c>
      <c r="B4" s="271"/>
      <c r="C4" s="271"/>
      <c r="D4" s="271"/>
      <c r="E4" s="271"/>
      <c r="F4" s="271"/>
      <c r="G4" s="54"/>
      <c r="J4" s="7"/>
      <c r="K4" s="7"/>
      <c r="L4" s="7"/>
      <c r="M4" s="7"/>
      <c r="N4" s="81"/>
      <c r="O4" s="81"/>
      <c r="P4" s="81"/>
      <c r="Q4" s="81"/>
      <c r="R4" s="81"/>
      <c r="S4" s="81"/>
      <c r="T4" s="81"/>
      <c r="U4" s="81"/>
      <c r="V4" s="75"/>
      <c r="W4" s="103"/>
      <c r="X4" s="103"/>
      <c r="Y4" s="103"/>
      <c r="Z4" s="75"/>
      <c r="AA4" s="78"/>
      <c r="AB4" s="10"/>
      <c r="AC4" s="9"/>
      <c r="AD4" s="2"/>
      <c r="AE4" s="2"/>
    </row>
    <row r="5" spans="1:31">
      <c r="A5" s="149" t="s">
        <v>31</v>
      </c>
      <c r="B5" s="183">
        <f>'F-T Over Cap'!B12:D12</f>
        <v>0</v>
      </c>
      <c r="C5" s="184"/>
      <c r="D5" s="148"/>
      <c r="E5" s="148"/>
      <c r="F5" s="148"/>
      <c r="G5" s="2"/>
      <c r="H5" s="2"/>
      <c r="I5" s="2"/>
      <c r="J5" s="2"/>
      <c r="K5" s="2"/>
      <c r="L5" s="2"/>
      <c r="M5" s="2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20"/>
      <c r="AC5" s="2"/>
      <c r="AD5" s="2"/>
      <c r="AE5" s="2"/>
    </row>
    <row r="6" spans="1:31">
      <c r="A6" s="148" t="str">
        <f>'F-T Over Cap'!A13</f>
        <v>Life No:</v>
      </c>
      <c r="B6" s="185">
        <f>'F-T Over Cap'!B13</f>
        <v>0</v>
      </c>
      <c r="C6" s="186"/>
      <c r="D6" s="148" t="str">
        <f>'F-T Over Cap'!D13</f>
        <v>PaaS Transaction No:</v>
      </c>
      <c r="E6" s="148"/>
      <c r="F6" s="187">
        <f>'F-T Over Cap'!E13</f>
        <v>0</v>
      </c>
      <c r="G6" s="54"/>
      <c r="H6" s="54"/>
      <c r="I6" s="54"/>
      <c r="J6" s="2"/>
      <c r="K6" s="2"/>
      <c r="L6" s="2"/>
      <c r="M6" s="2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6"/>
      <c r="AB6" s="15"/>
      <c r="AC6" s="31"/>
      <c r="AD6" s="18"/>
      <c r="AE6" s="2"/>
    </row>
    <row r="7" spans="1:31">
      <c r="A7" s="109"/>
      <c r="B7" s="109"/>
      <c r="C7" s="3"/>
      <c r="D7" s="49"/>
      <c r="E7" s="142" t="s">
        <v>25</v>
      </c>
      <c r="F7" s="233">
        <f>'F-T Over Cap'!F14</f>
        <v>203700</v>
      </c>
      <c r="G7" s="2"/>
      <c r="H7" s="2"/>
      <c r="I7" s="2"/>
      <c r="J7" s="2"/>
      <c r="K7" s="2"/>
      <c r="L7" s="2"/>
      <c r="M7" s="2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6"/>
      <c r="AB7" s="15"/>
      <c r="AC7" s="31"/>
      <c r="AD7" s="18"/>
      <c r="AE7" s="2"/>
    </row>
    <row r="8" spans="1:31">
      <c r="C8" s="140"/>
      <c r="D8" s="234"/>
      <c r="E8" s="172" t="s">
        <v>43</v>
      </c>
      <c r="F8" s="139">
        <f>'F-T Over Cap'!F15</f>
        <v>210000</v>
      </c>
      <c r="G8" s="100"/>
      <c r="H8" s="2"/>
      <c r="I8" s="2"/>
      <c r="J8" s="2"/>
      <c r="K8" s="2"/>
      <c r="L8" s="2"/>
      <c r="M8" s="2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6"/>
      <c r="AB8" s="15"/>
      <c r="AC8" s="31"/>
      <c r="AD8" s="18"/>
      <c r="AE8" s="2"/>
    </row>
    <row r="9" spans="1:31">
      <c r="A9" s="109" t="s">
        <v>11</v>
      </c>
      <c r="B9" s="109" t="s">
        <v>39</v>
      </c>
      <c r="C9" s="110" t="s">
        <v>40</v>
      </c>
      <c r="D9" s="111" t="s">
        <v>10</v>
      </c>
      <c r="E9" s="112" t="s">
        <v>67</v>
      </c>
      <c r="F9" s="113" t="str">
        <f>IF('F-T Over Cap'!$F$36="Yes", "% Effort for PaaS", " ")</f>
        <v>% Effort for PaaS</v>
      </c>
      <c r="G9" s="2"/>
      <c r="H9" s="9"/>
      <c r="I9" s="9"/>
      <c r="J9" s="9"/>
      <c r="K9" s="9"/>
      <c r="L9" s="9"/>
      <c r="M9" s="9"/>
      <c r="N9" s="78"/>
      <c r="O9" s="78"/>
      <c r="P9" s="78"/>
      <c r="Q9" s="78"/>
      <c r="R9" s="78"/>
      <c r="S9" s="78"/>
      <c r="T9" s="78"/>
      <c r="U9" s="75"/>
      <c r="V9" s="103"/>
      <c r="W9" s="104"/>
      <c r="X9" s="75"/>
      <c r="Y9" s="105"/>
      <c r="Z9" s="75"/>
      <c r="AA9" s="78"/>
      <c r="AB9" s="10"/>
      <c r="AC9" s="9"/>
      <c r="AD9" s="2"/>
      <c r="AE9" s="2"/>
    </row>
    <row r="10" spans="1:31" ht="15.95" customHeight="1">
      <c r="A10" s="203" t="str">
        <f>IF($F$41="Yes",  'F-T Over Cap'!A21, 0)</f>
        <v>02661111 / IN300001080</v>
      </c>
      <c r="B10" s="204" t="str">
        <f>IF($F$41="Yes",  'F-T Over Cap'!B21, 0)</f>
        <v>No</v>
      </c>
      <c r="C10" s="204">
        <f>IF($F$41="Yes",  'F-T Over Cap'!C21, 0)</f>
        <v>2.4</v>
      </c>
      <c r="D10" s="205">
        <f>IF($F$41="Yes",  'F-T Over Cap'!D21, 0)</f>
        <v>0.19999999999999998</v>
      </c>
      <c r="E10" s="208">
        <f>IF($F$41="Yes",  'F-T Over Cap'!E21, 0)</f>
        <v>42000</v>
      </c>
      <c r="F10" s="209">
        <f>IF($F$41="Yes",  'F-T Over Cap'!F21, 0)</f>
        <v>0.2</v>
      </c>
      <c r="G10" s="2"/>
      <c r="H10" s="9"/>
      <c r="I10" s="9"/>
      <c r="J10" s="9"/>
      <c r="K10" s="9"/>
      <c r="L10" s="9"/>
      <c r="M10" s="31"/>
      <c r="N10" s="106"/>
      <c r="O10" s="106"/>
      <c r="P10" s="106"/>
      <c r="Q10" s="106"/>
      <c r="R10" s="106"/>
      <c r="S10" s="106"/>
      <c r="T10" s="106"/>
      <c r="U10" s="75"/>
      <c r="V10" s="107"/>
      <c r="W10" s="106"/>
      <c r="X10" s="80"/>
      <c r="Y10" s="107"/>
      <c r="Z10" s="75"/>
      <c r="AA10" s="78"/>
      <c r="AB10" s="10"/>
      <c r="AC10" s="31"/>
      <c r="AD10" s="2"/>
      <c r="AE10" s="2"/>
    </row>
    <row r="11" spans="1:31" ht="15.95" customHeight="1">
      <c r="A11" s="203" t="str">
        <f>IF($F$41="Yes",  'F-T Over Cap'!A22, 0)</f>
        <v>02662051 / IN300001095</v>
      </c>
      <c r="B11" s="204" t="str">
        <f>IF($F$41="Yes",  'F-T Over Cap'!B22, 0)</f>
        <v>No</v>
      </c>
      <c r="C11" s="204">
        <f>IF($F$41="Yes",  'F-T Over Cap'!C22, 0)</f>
        <v>1.8</v>
      </c>
      <c r="D11" s="205">
        <f>IF($F$41="Yes",  'F-T Over Cap'!D22, 0)</f>
        <v>0.15</v>
      </c>
      <c r="E11" s="208">
        <f>IF($F$41="Yes",  'F-T Over Cap'!E22, 0)</f>
        <v>31500</v>
      </c>
      <c r="F11" s="209">
        <f>IF($F$41="Yes",  'F-T Over Cap'!F22, 0)</f>
        <v>0.15</v>
      </c>
      <c r="G11" s="2"/>
      <c r="H11" s="2"/>
      <c r="I11" s="35"/>
      <c r="J11" s="13"/>
      <c r="K11" s="2"/>
      <c r="L11" s="10"/>
      <c r="M11" s="10"/>
      <c r="N11" s="76"/>
      <c r="O11" s="106"/>
      <c r="P11" s="106"/>
      <c r="Q11" s="106"/>
      <c r="R11" s="106"/>
      <c r="S11" s="106"/>
      <c r="T11" s="106"/>
      <c r="U11" s="75"/>
      <c r="V11" s="107"/>
      <c r="W11" s="106"/>
      <c r="X11" s="80"/>
      <c r="Y11" s="107"/>
      <c r="Z11" s="75"/>
      <c r="AA11" s="78"/>
      <c r="AB11" s="10"/>
      <c r="AC11" s="31"/>
      <c r="AD11" s="2"/>
      <c r="AE11" s="2"/>
    </row>
    <row r="12" spans="1:31" ht="15.95" customHeight="1">
      <c r="A12" s="203" t="str">
        <f>IF($F$41="Yes",  'F-T Over Cap'!A23, 0)</f>
        <v>02662236 / IN300001405</v>
      </c>
      <c r="B12" s="204" t="str">
        <f>IF($F$41="Yes",  'F-T Over Cap'!B23, 0)</f>
        <v>No</v>
      </c>
      <c r="C12" s="204">
        <f>IF($F$41="Yes",  'F-T Over Cap'!C23, 0)</f>
        <v>1</v>
      </c>
      <c r="D12" s="205">
        <f>IF($F$41="Yes",  'F-T Over Cap'!D23, 0)</f>
        <v>8.3333333333333329E-2</v>
      </c>
      <c r="E12" s="208">
        <f>IF($F$41="Yes",  'F-T Over Cap'!E23, 0)</f>
        <v>17500</v>
      </c>
      <c r="F12" s="209">
        <f>IF($F$41="Yes",  'F-T Over Cap'!F23, 0)</f>
        <v>8.3333333333333329E-2</v>
      </c>
      <c r="G12" s="9"/>
      <c r="H12" s="19"/>
      <c r="I12" s="35"/>
      <c r="J12" s="13"/>
      <c r="K12" s="51"/>
      <c r="L12" s="51"/>
      <c r="M12" s="10"/>
      <c r="N12" s="76"/>
      <c r="O12" s="106"/>
      <c r="P12" s="106"/>
      <c r="Q12" s="106"/>
      <c r="R12" s="106"/>
      <c r="S12" s="106"/>
      <c r="T12" s="106"/>
      <c r="U12" s="75"/>
      <c r="V12" s="107"/>
      <c r="W12" s="106"/>
      <c r="X12" s="80"/>
      <c r="Y12" s="107"/>
      <c r="Z12" s="75"/>
      <c r="AA12" s="78"/>
      <c r="AB12" s="2"/>
      <c r="AC12" s="31"/>
      <c r="AD12" s="2"/>
      <c r="AE12" s="2"/>
    </row>
    <row r="13" spans="1:31" ht="15.95" customHeight="1">
      <c r="A13" s="203" t="str">
        <f>IF($F$41="Yes",  'F-T Over Cap'!A24, 0)</f>
        <v>0255A613 / IF300001394</v>
      </c>
      <c r="B13" s="204" t="str">
        <f>IF($F$41="Yes",  'F-T Over Cap'!B24, 0)</f>
        <v>Yes</v>
      </c>
      <c r="C13" s="204">
        <f>IF($F$41="Yes",  'F-T Over Cap'!C24, 0)</f>
        <v>0.12</v>
      </c>
      <c r="D13" s="205">
        <f>IF($F$41="Yes",  'F-T Over Cap'!D24, 0)</f>
        <v>0.01</v>
      </c>
      <c r="E13" s="208">
        <f>IF($F$41="Yes",  'F-T Over Cap'!E24, 0)</f>
        <v>2037</v>
      </c>
      <c r="F13" s="209">
        <f>IF($F$41="Yes",  'F-T Over Cap'!F24, 0)</f>
        <v>9.7000000000000003E-3</v>
      </c>
      <c r="G13" s="9"/>
      <c r="H13" s="19"/>
      <c r="I13" s="35"/>
      <c r="J13" s="13"/>
      <c r="K13" s="51"/>
      <c r="L13" s="51"/>
      <c r="M13" s="10"/>
      <c r="N13" s="76"/>
      <c r="O13" s="106"/>
      <c r="P13" s="106"/>
      <c r="Q13" s="106"/>
      <c r="R13" s="106"/>
      <c r="S13" s="106"/>
      <c r="T13" s="106"/>
      <c r="U13" s="75"/>
      <c r="V13" s="108"/>
      <c r="W13" s="106"/>
      <c r="X13" s="80"/>
      <c r="Y13" s="107"/>
      <c r="Z13" s="75"/>
      <c r="AA13" s="78"/>
      <c r="AB13" s="2"/>
      <c r="AC13" s="40"/>
      <c r="AD13" s="2"/>
      <c r="AE13" s="2"/>
    </row>
    <row r="14" spans="1:31" ht="15.95" customHeight="1">
      <c r="A14" s="203" t="str">
        <f>IF($F$41="Yes",  'F-T Over Cap'!A25, 0)</f>
        <v>0255B531 / IF300001412</v>
      </c>
      <c r="B14" s="204" t="str">
        <f>IF($F$41="Yes",  'F-T Over Cap'!B25, 0)</f>
        <v>Yes</v>
      </c>
      <c r="C14" s="204">
        <f>IF($F$41="Yes",  'F-T Over Cap'!C25, 0)</f>
        <v>0.6</v>
      </c>
      <c r="D14" s="205">
        <f>IF($F$41="Yes",  'F-T Over Cap'!D25, 0)</f>
        <v>4.9999999999999996E-2</v>
      </c>
      <c r="E14" s="208">
        <f>IF($F$41="Yes",  'F-T Over Cap'!E25, 0)</f>
        <v>10185</v>
      </c>
      <c r="F14" s="209">
        <f>IF($F$41="Yes",  'F-T Over Cap'!F25, 0)</f>
        <v>4.8500000000000001E-2</v>
      </c>
      <c r="G14" s="2"/>
      <c r="H14" s="19"/>
      <c r="I14" s="35"/>
      <c r="J14" s="13"/>
      <c r="K14" s="51"/>
      <c r="L14" s="2"/>
      <c r="M14" s="10"/>
      <c r="N14" s="76"/>
      <c r="O14" s="106"/>
      <c r="P14" s="106"/>
      <c r="Q14" s="106"/>
      <c r="R14" s="106"/>
      <c r="S14" s="106"/>
      <c r="T14" s="106"/>
      <c r="U14" s="75"/>
      <c r="V14" s="107"/>
      <c r="W14" s="106"/>
      <c r="X14" s="80"/>
      <c r="Y14" s="107"/>
      <c r="Z14" s="75"/>
      <c r="AA14" s="78"/>
      <c r="AB14" s="2"/>
      <c r="AC14" s="2"/>
      <c r="AD14" s="2"/>
      <c r="AE14" s="2"/>
    </row>
    <row r="15" spans="1:31" ht="15.95" customHeight="1">
      <c r="A15" s="203" t="str">
        <f>IF($F$41="Yes",  'F-T Over Cap'!A26, 0)</f>
        <v>0259A631 / IF300001291</v>
      </c>
      <c r="B15" s="204" t="str">
        <f>IF($F$41="Yes",  'F-T Over Cap'!B26, 0)</f>
        <v>Yes</v>
      </c>
      <c r="C15" s="204">
        <f>IF($F$41="Yes",  'F-T Over Cap'!C26, 0)</f>
        <v>1.8</v>
      </c>
      <c r="D15" s="205">
        <f>IF($F$41="Yes",  'F-T Over Cap'!D26, 0)</f>
        <v>0.15</v>
      </c>
      <c r="E15" s="208">
        <f>IF($F$41="Yes",  'F-T Over Cap'!E26, 0)</f>
        <v>30555</v>
      </c>
      <c r="F15" s="209">
        <f>IF($F$41="Yes",  'F-T Over Cap'!F26, 0)</f>
        <v>0.14549999999999999</v>
      </c>
      <c r="G15" s="19"/>
      <c r="H15" s="19"/>
      <c r="I15" s="35"/>
      <c r="J15" s="13"/>
      <c r="K15" s="51"/>
      <c r="L15" s="2"/>
      <c r="M15" s="10"/>
      <c r="N15" s="75"/>
      <c r="O15" s="106"/>
      <c r="P15" s="106"/>
      <c r="Q15" s="106"/>
      <c r="R15" s="106"/>
      <c r="S15" s="106"/>
      <c r="T15" s="106"/>
      <c r="U15" s="75"/>
      <c r="V15" s="107"/>
      <c r="W15" s="106"/>
      <c r="X15" s="80"/>
      <c r="Y15" s="107"/>
      <c r="Z15" s="75"/>
      <c r="AA15" s="78"/>
      <c r="AB15" s="2"/>
      <c r="AC15" s="2"/>
      <c r="AD15" s="2"/>
      <c r="AE15" s="2"/>
    </row>
    <row r="16" spans="1:31" ht="15.95" customHeight="1">
      <c r="A16" s="203" t="str">
        <f>IF($F$41="Yes",  'F-T Over Cap'!A27, 0)</f>
        <v>0255C391 / IF300001338</v>
      </c>
      <c r="B16" s="204" t="str">
        <f>IF($F$41="Yes",  'F-T Over Cap'!B27, 0)</f>
        <v>Yes</v>
      </c>
      <c r="C16" s="204">
        <f>IF($F$41="Yes",  'F-T Over Cap'!C27, 0)</f>
        <v>1.2</v>
      </c>
      <c r="D16" s="205">
        <f>IF($F$41="Yes",  'F-T Over Cap'!D27, 0)</f>
        <v>9.9999999999999992E-2</v>
      </c>
      <c r="E16" s="208">
        <f>IF($F$41="Yes",  'F-T Over Cap'!E27, 0)</f>
        <v>20370</v>
      </c>
      <c r="F16" s="209">
        <f>IF($F$41="Yes",  'F-T Over Cap'!F27, 0)</f>
        <v>9.7000000000000003E-2</v>
      </c>
      <c r="G16" s="19"/>
      <c r="H16" s="19"/>
      <c r="I16" s="35"/>
      <c r="J16" s="13"/>
      <c r="K16" s="12"/>
      <c r="L16" s="31"/>
      <c r="M16" s="31"/>
      <c r="N16" s="106"/>
      <c r="O16" s="106"/>
      <c r="P16" s="106"/>
      <c r="Q16" s="106"/>
      <c r="R16" s="106"/>
      <c r="S16" s="106"/>
      <c r="T16" s="106"/>
      <c r="U16" s="75"/>
      <c r="V16" s="107"/>
      <c r="W16" s="106"/>
      <c r="X16" s="80"/>
      <c r="Y16" s="107"/>
      <c r="Z16" s="75"/>
      <c r="AA16" s="78"/>
      <c r="AB16" s="2"/>
      <c r="AC16" s="2"/>
      <c r="AD16" s="2"/>
      <c r="AE16" s="2"/>
    </row>
    <row r="17" spans="1:31" ht="15.95" customHeight="1">
      <c r="A17" s="203" t="str">
        <f>IF($F$41="Yes",  'F-T Over Cap'!A28, 0)</f>
        <v>0255D361 / IF134001480</v>
      </c>
      <c r="B17" s="204" t="str">
        <f>IF($F$41="Yes",  'F-T Over Cap'!B28, 0)</f>
        <v>Yes</v>
      </c>
      <c r="C17" s="204">
        <f>IF($F$41="Yes",  'F-T Over Cap'!C28, 0)</f>
        <v>1</v>
      </c>
      <c r="D17" s="205">
        <f>IF($F$41="Yes",  'F-T Over Cap'!D28, 0)</f>
        <v>8.3333333333333329E-2</v>
      </c>
      <c r="E17" s="208">
        <f>IF($F$41="Yes",  'F-T Over Cap'!E28, 0)</f>
        <v>16975</v>
      </c>
      <c r="F17" s="209">
        <f>IF($F$41="Yes",  'F-T Over Cap'!F28, 0)</f>
        <v>8.0833333333333326E-2</v>
      </c>
      <c r="G17" s="2"/>
      <c r="H17" s="19"/>
      <c r="I17" s="35"/>
      <c r="J17" s="13"/>
      <c r="K17" s="12"/>
      <c r="L17" s="31"/>
      <c r="M17" s="31"/>
      <c r="N17" s="106"/>
      <c r="O17" s="106"/>
      <c r="P17" s="106"/>
      <c r="Q17" s="106"/>
      <c r="R17" s="106"/>
      <c r="S17" s="106"/>
      <c r="T17" s="106"/>
      <c r="U17" s="75"/>
      <c r="V17" s="107"/>
      <c r="W17" s="106"/>
      <c r="X17" s="80"/>
      <c r="Y17" s="107"/>
      <c r="Z17" s="75"/>
      <c r="AA17" s="78"/>
      <c r="AB17" s="2"/>
      <c r="AC17" s="2"/>
      <c r="AD17" s="2"/>
      <c r="AE17" s="2"/>
    </row>
    <row r="18" spans="1:31" ht="15.95" customHeight="1">
      <c r="A18" s="203" t="str">
        <f>IF($F$41="Yes",  'F-T Over Cap'!A29, 0)</f>
        <v>0255E271 / IF300001415</v>
      </c>
      <c r="B18" s="204" t="str">
        <f>IF($F$41="Yes",  'F-T Over Cap'!B29, 0)</f>
        <v>Yes</v>
      </c>
      <c r="C18" s="206">
        <f>IF($F$41="Yes",  'F-T Over Cap'!C29, 0)</f>
        <v>0.6</v>
      </c>
      <c r="D18" s="207">
        <f>IF($F$41="Yes",  'F-T Over Cap'!D29, 0)</f>
        <v>4.9999999999999996E-2</v>
      </c>
      <c r="E18" s="251">
        <f>IF($F$41="Yes",  'F-T Over Cap'!E29, 0)</f>
        <v>10185</v>
      </c>
      <c r="F18" s="210">
        <f>IF($F$41="Yes",  'F-T Over Cap'!F29, 0)</f>
        <v>4.8500000000000001E-2</v>
      </c>
      <c r="G18" s="37"/>
      <c r="H18" s="19"/>
      <c r="I18" s="35"/>
      <c r="J18" s="13"/>
      <c r="K18" s="12"/>
      <c r="L18" s="31"/>
      <c r="M18" s="31"/>
      <c r="N18" s="106"/>
      <c r="O18" s="106"/>
      <c r="P18" s="106"/>
      <c r="Q18" s="106"/>
      <c r="R18" s="106"/>
      <c r="S18" s="106"/>
      <c r="T18" s="106"/>
      <c r="U18" s="75"/>
      <c r="V18" s="107"/>
      <c r="W18" s="106"/>
      <c r="X18" s="80"/>
      <c r="Y18" s="107"/>
      <c r="Z18" s="75"/>
      <c r="AA18" s="78"/>
      <c r="AB18" s="2"/>
      <c r="AC18" s="2"/>
      <c r="AD18" s="2"/>
      <c r="AE18" s="2"/>
    </row>
    <row r="19" spans="1:31" ht="15.95" customHeight="1">
      <c r="A19" s="115" t="s">
        <v>68</v>
      </c>
      <c r="B19" s="114"/>
      <c r="C19" s="116">
        <f>SUM(C10:C18)</f>
        <v>10.52</v>
      </c>
      <c r="D19" s="117">
        <f t="shared" ref="D19:E19" si="0">SUM(D10:D18)</f>
        <v>0.87666666666666671</v>
      </c>
      <c r="E19" s="118">
        <f t="shared" si="0"/>
        <v>181307</v>
      </c>
      <c r="F19" s="119">
        <f>SUM(F10:F18)</f>
        <v>0.8633666666666665</v>
      </c>
      <c r="G19" s="19"/>
      <c r="H19" s="19"/>
      <c r="I19" s="35"/>
      <c r="J19" s="13"/>
      <c r="K19" s="12"/>
      <c r="L19" s="31"/>
      <c r="M19" s="31"/>
      <c r="N19" s="106"/>
      <c r="O19" s="106"/>
      <c r="P19" s="106"/>
      <c r="Q19" s="106"/>
      <c r="R19" s="106"/>
      <c r="S19" s="106"/>
      <c r="T19" s="106"/>
      <c r="U19" s="75"/>
      <c r="V19" s="107"/>
      <c r="W19" s="106"/>
      <c r="X19" s="80"/>
      <c r="Y19" s="107"/>
      <c r="Z19" s="75"/>
      <c r="AA19" s="78"/>
      <c r="AB19" s="2"/>
      <c r="AC19" s="2"/>
      <c r="AD19" s="2"/>
      <c r="AE19" s="2"/>
    </row>
    <row r="20" spans="1:31" ht="15.95" customHeight="1" thickBot="1">
      <c r="A20" s="188" t="s">
        <v>48</v>
      </c>
      <c r="B20" s="189"/>
      <c r="C20" s="190"/>
      <c r="D20" s="191"/>
      <c r="E20" s="192"/>
      <c r="F20" s="193"/>
      <c r="G20" s="19"/>
      <c r="H20" s="19"/>
      <c r="I20" s="35"/>
      <c r="J20" s="13"/>
      <c r="K20" s="12"/>
      <c r="L20" s="31"/>
      <c r="M20" s="31"/>
      <c r="N20" s="106"/>
      <c r="O20" s="106"/>
      <c r="P20" s="106"/>
      <c r="Q20" s="106"/>
      <c r="R20" s="106"/>
      <c r="S20" s="106"/>
      <c r="T20" s="106"/>
      <c r="U20" s="75"/>
      <c r="V20" s="107"/>
      <c r="W20" s="106"/>
      <c r="X20" s="80"/>
      <c r="Y20" s="107"/>
      <c r="Z20" s="75"/>
      <c r="AA20" s="78"/>
      <c r="AB20" s="2"/>
      <c r="AC20" s="2"/>
      <c r="AD20" s="2"/>
      <c r="AE20" s="2"/>
    </row>
    <row r="21" spans="1:31">
      <c r="A21" s="36" t="s">
        <v>24</v>
      </c>
      <c r="B21" s="247" t="s">
        <v>0</v>
      </c>
      <c r="C21" s="257" t="s">
        <v>91</v>
      </c>
      <c r="D21" s="263" t="str">
        <f>IF(C21="-", "-",C21/12)</f>
        <v>-</v>
      </c>
      <c r="E21" s="239" t="str">
        <f>IF(C21="-","-",IF(B21="Yes",$F$7*D21,$F$8*D21))</f>
        <v>-</v>
      </c>
      <c r="F21" s="262" t="str">
        <f>IF(C21="-","",IF($F$41="Yes",E21/$F$8,"-"))</f>
        <v/>
      </c>
      <c r="G21" s="2"/>
      <c r="H21" s="33"/>
      <c r="I21" s="32"/>
      <c r="J21" s="13"/>
      <c r="K21" s="12"/>
      <c r="L21" s="31"/>
      <c r="M21" s="31"/>
      <c r="N21" s="106"/>
      <c r="O21" s="106"/>
      <c r="P21" s="106"/>
      <c r="Q21" s="106"/>
      <c r="R21" s="106"/>
      <c r="S21" s="106"/>
      <c r="T21" s="106"/>
      <c r="U21" s="75"/>
      <c r="V21" s="78"/>
      <c r="W21" s="106"/>
      <c r="X21" s="78"/>
      <c r="Y21" s="78"/>
      <c r="Z21" s="75"/>
      <c r="AA21" s="78"/>
      <c r="AB21" s="2"/>
      <c r="AC21" s="2"/>
      <c r="AD21" s="2"/>
      <c r="AE21" s="2"/>
    </row>
    <row r="22" spans="1:31" ht="15.95" customHeight="1">
      <c r="A22" s="36" t="s">
        <v>23</v>
      </c>
      <c r="B22" s="247" t="s">
        <v>0</v>
      </c>
      <c r="C22" s="257" t="s">
        <v>91</v>
      </c>
      <c r="D22" s="263" t="str">
        <f t="shared" ref="D22:D31" si="1">IF(C22="-", "-",C22/12)</f>
        <v>-</v>
      </c>
      <c r="E22" s="239" t="str">
        <f t="shared" ref="E22:E31" si="2">IF(C22="-","-",IF(B22="Yes",$F$7*D22,$F$8*D22))</f>
        <v>-</v>
      </c>
      <c r="F22" s="262" t="str">
        <f t="shared" ref="F22:F31" si="3">IF(C22="-","",IF($F$41="Yes",E22/$F$8,"-"))</f>
        <v/>
      </c>
      <c r="G22" s="2"/>
      <c r="H22" s="33"/>
      <c r="I22" s="32"/>
      <c r="J22" s="13"/>
      <c r="K22" s="12"/>
      <c r="L22" s="31"/>
      <c r="M22" s="31"/>
      <c r="N22" s="106"/>
      <c r="O22" s="106"/>
      <c r="P22" s="106"/>
      <c r="Q22" s="106"/>
      <c r="R22" s="106"/>
      <c r="S22" s="106"/>
      <c r="T22" s="106"/>
      <c r="U22" s="75"/>
      <c r="V22" s="78"/>
      <c r="W22" s="106"/>
      <c r="X22" s="78"/>
      <c r="Y22" s="78"/>
      <c r="Z22" s="75"/>
      <c r="AA22" s="78"/>
      <c r="AB22" s="2"/>
      <c r="AC22" s="2"/>
      <c r="AD22" s="2"/>
      <c r="AE22" s="2"/>
    </row>
    <row r="23" spans="1:31">
      <c r="A23" s="36" t="s">
        <v>22</v>
      </c>
      <c r="B23" s="247" t="s">
        <v>0</v>
      </c>
      <c r="C23" s="257" t="s">
        <v>91</v>
      </c>
      <c r="D23" s="263" t="str">
        <f t="shared" si="1"/>
        <v>-</v>
      </c>
      <c r="E23" s="239" t="str">
        <f t="shared" si="2"/>
        <v>-</v>
      </c>
      <c r="F23" s="262" t="str">
        <f t="shared" si="3"/>
        <v/>
      </c>
      <c r="G23" s="19"/>
      <c r="H23" s="10"/>
      <c r="I23" s="10"/>
      <c r="J23" s="13"/>
      <c r="K23" s="12"/>
      <c r="L23" s="10"/>
      <c r="M23" s="10"/>
      <c r="N23" s="77"/>
      <c r="O23" s="77"/>
      <c r="P23" s="77"/>
      <c r="Q23" s="77"/>
      <c r="R23" s="77"/>
      <c r="S23" s="77"/>
      <c r="T23" s="77"/>
      <c r="U23" s="77"/>
      <c r="V23" s="75"/>
      <c r="W23" s="75"/>
      <c r="X23" s="78"/>
      <c r="Y23" s="75"/>
      <c r="Z23" s="75"/>
      <c r="AA23" s="78"/>
      <c r="AB23" s="8"/>
      <c r="AC23" s="8"/>
      <c r="AD23" s="8"/>
      <c r="AE23" s="5"/>
    </row>
    <row r="24" spans="1:31" ht="15.95" customHeight="1">
      <c r="A24" s="36" t="s">
        <v>20</v>
      </c>
      <c r="B24" s="247" t="s">
        <v>1</v>
      </c>
      <c r="C24" s="257" t="s">
        <v>91</v>
      </c>
      <c r="D24" s="263" t="str">
        <f t="shared" si="1"/>
        <v>-</v>
      </c>
      <c r="E24" s="239" t="str">
        <f t="shared" si="2"/>
        <v>-</v>
      </c>
      <c r="F24" s="262" t="str">
        <f t="shared" si="3"/>
        <v/>
      </c>
      <c r="G24" s="10"/>
      <c r="H24" s="10"/>
      <c r="I24" s="101"/>
      <c r="J24" s="13"/>
      <c r="K24" s="12"/>
      <c r="L24" s="10"/>
      <c r="M24" s="10"/>
      <c r="N24" s="77"/>
      <c r="O24" s="77"/>
      <c r="P24" s="77"/>
      <c r="Q24" s="77"/>
      <c r="R24" s="77"/>
      <c r="S24" s="77"/>
      <c r="T24" s="77"/>
      <c r="U24" s="77"/>
      <c r="V24" s="75"/>
      <c r="W24" s="75"/>
      <c r="X24" s="78"/>
      <c r="Y24" s="75"/>
      <c r="Z24" s="75"/>
      <c r="AA24" s="78"/>
      <c r="AB24" s="8"/>
      <c r="AC24" s="8"/>
      <c r="AD24" s="8"/>
      <c r="AE24" s="5"/>
    </row>
    <row r="25" spans="1:31" s="75" customFormat="1">
      <c r="A25" s="36" t="s">
        <v>18</v>
      </c>
      <c r="B25" s="247" t="s">
        <v>1</v>
      </c>
      <c r="C25" s="257" t="s">
        <v>91</v>
      </c>
      <c r="D25" s="263" t="str">
        <f t="shared" si="1"/>
        <v>-</v>
      </c>
      <c r="E25" s="239" t="str">
        <f t="shared" si="2"/>
        <v>-</v>
      </c>
      <c r="F25" s="262" t="str">
        <f t="shared" si="3"/>
        <v/>
      </c>
      <c r="G25" s="10"/>
      <c r="H25" s="20"/>
      <c r="I25" s="10"/>
      <c r="J25" s="13"/>
      <c r="K25" s="12"/>
      <c r="L25" s="10"/>
      <c r="M25" s="10"/>
      <c r="N25" s="77"/>
      <c r="O25" s="77"/>
      <c r="P25" s="77"/>
      <c r="Q25" s="77"/>
      <c r="R25" s="77"/>
      <c r="S25" s="77"/>
      <c r="T25" s="77"/>
      <c r="U25" s="77"/>
      <c r="AA25" s="78"/>
      <c r="AB25" s="79"/>
      <c r="AC25" s="79"/>
      <c r="AD25" s="79"/>
      <c r="AE25" s="79"/>
    </row>
    <row r="26" spans="1:31" s="75" customFormat="1" ht="15.6" customHeight="1">
      <c r="A26" s="36" t="s">
        <v>17</v>
      </c>
      <c r="B26" s="247" t="s">
        <v>1</v>
      </c>
      <c r="C26" s="257" t="s">
        <v>91</v>
      </c>
      <c r="D26" s="263" t="str">
        <f t="shared" si="1"/>
        <v>-</v>
      </c>
      <c r="E26" s="239" t="str">
        <f t="shared" si="2"/>
        <v>-</v>
      </c>
      <c r="F26" s="262" t="str">
        <f t="shared" si="3"/>
        <v/>
      </c>
      <c r="G26" s="10"/>
      <c r="H26" s="10"/>
      <c r="I26" s="10"/>
      <c r="J26" s="13"/>
      <c r="K26" s="12"/>
      <c r="L26" s="10"/>
      <c r="M26" s="10"/>
      <c r="N26" s="77"/>
      <c r="O26" s="77"/>
      <c r="P26" s="77"/>
      <c r="Q26" s="77"/>
      <c r="R26" s="77"/>
      <c r="S26" s="77"/>
      <c r="T26" s="77"/>
      <c r="U26" s="77"/>
      <c r="AA26" s="78"/>
      <c r="AB26" s="79"/>
      <c r="AC26" s="79"/>
      <c r="AD26" s="79"/>
      <c r="AE26" s="79"/>
    </row>
    <row r="27" spans="1:31" s="75" customFormat="1" ht="15.6" customHeight="1">
      <c r="A27" s="36" t="s">
        <v>16</v>
      </c>
      <c r="B27" s="247" t="s">
        <v>1</v>
      </c>
      <c r="C27" s="257" t="s">
        <v>91</v>
      </c>
      <c r="D27" s="263" t="str">
        <f t="shared" si="1"/>
        <v>-</v>
      </c>
      <c r="E27" s="239" t="str">
        <f t="shared" si="2"/>
        <v>-</v>
      </c>
      <c r="F27" s="262" t="str">
        <f t="shared" si="3"/>
        <v/>
      </c>
      <c r="G27" s="10"/>
      <c r="H27" s="10"/>
      <c r="I27" s="10"/>
      <c r="J27" s="13"/>
      <c r="K27" s="12"/>
      <c r="L27" s="10"/>
      <c r="M27" s="10"/>
      <c r="N27" s="77"/>
      <c r="O27" s="77"/>
      <c r="P27" s="77"/>
      <c r="Q27" s="77"/>
      <c r="R27" s="77"/>
      <c r="S27" s="77"/>
      <c r="T27" s="77"/>
      <c r="U27" s="77"/>
      <c r="AA27" s="78"/>
      <c r="AB27" s="79"/>
      <c r="AC27" s="79"/>
      <c r="AD27" s="79"/>
      <c r="AE27" s="79"/>
    </row>
    <row r="28" spans="1:31" s="75" customFormat="1" ht="15.95" customHeight="1">
      <c r="A28" s="36" t="s">
        <v>15</v>
      </c>
      <c r="B28" s="247" t="s">
        <v>1</v>
      </c>
      <c r="C28" s="257" t="s">
        <v>91</v>
      </c>
      <c r="D28" s="263" t="str">
        <f t="shared" si="1"/>
        <v>-</v>
      </c>
      <c r="E28" s="239" t="str">
        <f t="shared" si="2"/>
        <v>-</v>
      </c>
      <c r="F28" s="262" t="str">
        <f t="shared" si="3"/>
        <v/>
      </c>
      <c r="G28" s="10"/>
      <c r="H28" s="2"/>
      <c r="I28" s="10"/>
      <c r="J28" s="13"/>
      <c r="K28" s="12"/>
      <c r="L28" s="10"/>
      <c r="M28" s="10"/>
      <c r="N28" s="77"/>
      <c r="O28" s="77"/>
      <c r="P28" s="77"/>
      <c r="Q28" s="77"/>
      <c r="R28" s="77"/>
      <c r="S28" s="77"/>
      <c r="T28" s="77"/>
      <c r="U28" s="77"/>
      <c r="AA28" s="78"/>
      <c r="AB28" s="79"/>
      <c r="AC28" s="79"/>
      <c r="AD28" s="79"/>
      <c r="AE28" s="79"/>
    </row>
    <row r="29" spans="1:31" s="75" customFormat="1" ht="15.6" customHeight="1">
      <c r="A29" s="36" t="s">
        <v>14</v>
      </c>
      <c r="B29" s="247" t="s">
        <v>1</v>
      </c>
      <c r="C29" s="257" t="s">
        <v>91</v>
      </c>
      <c r="D29" s="263" t="str">
        <f t="shared" si="1"/>
        <v>-</v>
      </c>
      <c r="E29" s="239" t="str">
        <f t="shared" si="2"/>
        <v>-</v>
      </c>
      <c r="F29" s="262" t="str">
        <f t="shared" si="3"/>
        <v/>
      </c>
      <c r="G29" s="23"/>
      <c r="H29" s="2"/>
      <c r="I29" s="10"/>
      <c r="J29" s="13"/>
      <c r="K29" s="12"/>
      <c r="L29" s="10"/>
      <c r="M29" s="10"/>
      <c r="N29" s="77"/>
      <c r="O29" s="77"/>
      <c r="P29" s="77"/>
      <c r="Q29" s="77"/>
      <c r="R29" s="77"/>
      <c r="S29" s="77"/>
      <c r="T29" s="77"/>
      <c r="U29" s="77"/>
      <c r="AA29" s="78"/>
      <c r="AB29" s="79"/>
      <c r="AC29" s="79"/>
      <c r="AD29" s="79"/>
      <c r="AE29" s="79"/>
    </row>
    <row r="30" spans="1:31" s="75" customFormat="1" ht="15.6" customHeight="1">
      <c r="A30" s="36" t="s">
        <v>45</v>
      </c>
      <c r="B30" s="247" t="s">
        <v>1</v>
      </c>
      <c r="C30" s="257" t="s">
        <v>91</v>
      </c>
      <c r="D30" s="263" t="str">
        <f t="shared" si="1"/>
        <v>-</v>
      </c>
      <c r="E30" s="239" t="str">
        <f t="shared" si="2"/>
        <v>-</v>
      </c>
      <c r="F30" s="262" t="str">
        <f t="shared" si="3"/>
        <v/>
      </c>
      <c r="G30" s="23"/>
      <c r="H30" s="2"/>
      <c r="I30" s="10"/>
      <c r="J30" s="13"/>
      <c r="K30" s="12"/>
      <c r="L30" s="10"/>
      <c r="M30" s="10"/>
      <c r="N30" s="77"/>
      <c r="O30" s="77"/>
      <c r="P30" s="77"/>
      <c r="Q30" s="77"/>
      <c r="R30" s="77"/>
      <c r="S30" s="77"/>
      <c r="T30" s="77"/>
      <c r="U30" s="77"/>
      <c r="AA30" s="78"/>
      <c r="AB30" s="79"/>
      <c r="AC30" s="79"/>
      <c r="AD30" s="79"/>
      <c r="AE30" s="79"/>
    </row>
    <row r="31" spans="1:31" s="75" customFormat="1" ht="15.6" customHeight="1">
      <c r="A31" s="248" t="s">
        <v>46</v>
      </c>
      <c r="B31" s="249" t="s">
        <v>1</v>
      </c>
      <c r="C31" s="258" t="s">
        <v>91</v>
      </c>
      <c r="D31" s="264" t="str">
        <f t="shared" si="1"/>
        <v>-</v>
      </c>
      <c r="E31" s="265" t="str">
        <f t="shared" si="2"/>
        <v>-</v>
      </c>
      <c r="F31" s="262" t="str">
        <f t="shared" si="3"/>
        <v/>
      </c>
      <c r="G31" s="10"/>
      <c r="H31" s="20"/>
      <c r="I31" s="10"/>
      <c r="J31" s="2"/>
      <c r="K31" s="12"/>
      <c r="L31" s="10"/>
      <c r="M31" s="10"/>
      <c r="N31" s="77"/>
      <c r="O31" s="77"/>
      <c r="P31" s="77"/>
      <c r="Q31" s="77"/>
      <c r="R31" s="77"/>
      <c r="S31" s="77"/>
      <c r="T31" s="77"/>
      <c r="U31" s="77"/>
      <c r="AA31" s="78"/>
      <c r="AB31" s="79"/>
      <c r="AC31" s="79"/>
      <c r="AD31" s="79"/>
      <c r="AE31" s="79"/>
    </row>
    <row r="32" spans="1:31" s="75" customFormat="1" ht="15.6" customHeight="1">
      <c r="A32" s="126" t="s">
        <v>44</v>
      </c>
      <c r="B32" s="194"/>
      <c r="C32" s="97">
        <f>SUM(C21:C31)</f>
        <v>0</v>
      </c>
      <c r="D32" s="120">
        <f>SUM(D21:D31)</f>
        <v>0</v>
      </c>
      <c r="E32" s="202">
        <f>SUM(E21:E31)</f>
        <v>0</v>
      </c>
      <c r="F32" s="120">
        <f>SUM(F21:F31)</f>
        <v>0</v>
      </c>
      <c r="G32" s="10"/>
      <c r="H32" s="20"/>
      <c r="I32" s="10"/>
      <c r="J32" s="2"/>
      <c r="K32" s="12"/>
      <c r="L32" s="10"/>
      <c r="M32" s="10"/>
      <c r="N32" s="77"/>
      <c r="O32" s="77"/>
      <c r="P32" s="77"/>
      <c r="Q32" s="77"/>
      <c r="R32" s="77"/>
      <c r="S32" s="77"/>
      <c r="T32" s="77"/>
      <c r="U32" s="77"/>
      <c r="AA32" s="78"/>
      <c r="AB32" s="79"/>
      <c r="AC32" s="79"/>
      <c r="AD32" s="79"/>
      <c r="AE32" s="79"/>
    </row>
    <row r="33" spans="1:31" s="75" customFormat="1" ht="15.6" customHeight="1" thickBot="1">
      <c r="A33" s="231"/>
      <c r="B33" s="231"/>
      <c r="C33" s="231"/>
      <c r="D33" s="231"/>
      <c r="E33" s="231"/>
      <c r="F33" s="231"/>
      <c r="G33" s="10"/>
      <c r="H33" s="20"/>
      <c r="I33" s="10"/>
      <c r="J33" s="2"/>
      <c r="K33" s="12"/>
      <c r="L33" s="10"/>
      <c r="M33" s="10"/>
      <c r="N33" s="77"/>
      <c r="O33" s="77"/>
      <c r="P33" s="77"/>
      <c r="Q33" s="77"/>
      <c r="R33" s="77"/>
      <c r="S33" s="77"/>
      <c r="T33" s="77"/>
      <c r="U33" s="77"/>
      <c r="AA33" s="78"/>
      <c r="AB33" s="79"/>
      <c r="AC33" s="79"/>
      <c r="AD33" s="79"/>
      <c r="AE33" s="79"/>
    </row>
    <row r="34" spans="1:31" s="75" customFormat="1" ht="15.95" customHeight="1">
      <c r="A34" s="109" t="s">
        <v>57</v>
      </c>
      <c r="B34" s="23"/>
      <c r="C34" s="163">
        <f>C19+C32</f>
        <v>10.52</v>
      </c>
      <c r="D34" s="164">
        <f>D19+D32</f>
        <v>0.87666666666666671</v>
      </c>
      <c r="E34" s="56">
        <f>E19+E32</f>
        <v>181307</v>
      </c>
      <c r="F34" s="164">
        <f>F19+F32</f>
        <v>0.8633666666666665</v>
      </c>
      <c r="G34" s="101"/>
      <c r="H34" s="2"/>
      <c r="I34" s="10"/>
      <c r="J34" s="2"/>
      <c r="K34" s="10"/>
      <c r="L34" s="2"/>
      <c r="M34" s="10"/>
      <c r="N34" s="77"/>
      <c r="O34" s="77"/>
      <c r="P34" s="77"/>
      <c r="Q34" s="77"/>
      <c r="R34" s="77"/>
      <c r="S34" s="77"/>
      <c r="T34" s="77"/>
      <c r="U34" s="77"/>
      <c r="W34" s="78"/>
      <c r="AA34" s="78"/>
      <c r="AB34" s="79"/>
      <c r="AC34" s="79"/>
      <c r="AD34" s="79"/>
      <c r="AE34" s="79"/>
    </row>
    <row r="35" spans="1:31" ht="30" customHeight="1">
      <c r="A35" s="274" t="str">
        <f>IF(AND($D$34&gt;=0.951, $D$34&lt;=1),"Warning! % Effort is Greater Than 95%. You are certifying that all other activities including but not limited to clinical, teaching, administrative &amp; application preparation are included in Cell D42 below. Update CMs above if inaccurate.", IF($D$34&gt;1, "Percent Effort Exceeds 100%. Reduce Effort to 95% or Lower.", ""))</f>
        <v/>
      </c>
      <c r="B35" s="274"/>
      <c r="C35" s="274"/>
      <c r="D35" s="274"/>
      <c r="E35" s="274"/>
      <c r="F35" s="274"/>
      <c r="G35" s="33"/>
      <c r="H35" s="33"/>
      <c r="I35" s="32"/>
      <c r="J35" s="13"/>
      <c r="K35" s="12"/>
      <c r="L35" s="31"/>
      <c r="M35" s="31"/>
      <c r="N35" s="31"/>
      <c r="O35" s="31"/>
      <c r="P35" s="31"/>
      <c r="Q35" s="31"/>
      <c r="R35" s="31"/>
      <c r="S35" s="31"/>
      <c r="T35" s="31"/>
      <c r="V35" s="9"/>
      <c r="W35" s="31"/>
      <c r="X35" s="9"/>
      <c r="Y35" s="9"/>
      <c r="Z35" s="2"/>
      <c r="AA35" s="9"/>
      <c r="AB35" s="2"/>
      <c r="AC35" s="2"/>
      <c r="AD35" s="2"/>
      <c r="AE35" s="2"/>
    </row>
    <row r="36" spans="1:31" ht="15.95" customHeight="1">
      <c r="A36" s="124" t="s">
        <v>13</v>
      </c>
      <c r="B36" s="124"/>
      <c r="C36" s="85">
        <f>12-C34</f>
        <v>1.4800000000000004</v>
      </c>
      <c r="D36" s="86">
        <f>1-D34</f>
        <v>0.12333333333333329</v>
      </c>
      <c r="E36" s="87">
        <f>IF(OR(B10="No", B11="No", B12="No", B13="No",B14="No",B15="No",B16="No",B17="No",B18="No", B21="No",B22="No", B23="No", B24="No",B25="No",B26="No",B27="No",B28="No",B29="No", B30="No", B31="No"),$F$8-E34,$F$7-E34)</f>
        <v>28693</v>
      </c>
      <c r="F36" s="176">
        <f>IF($F41="Yes", F37-F34, 0)</f>
        <v>0.1366333333333335</v>
      </c>
      <c r="G36" s="33"/>
      <c r="H36" s="11"/>
      <c r="I36" s="11"/>
      <c r="J36" s="13"/>
      <c r="K36" s="12"/>
      <c r="L36" s="10"/>
      <c r="M36" s="11"/>
      <c r="N36" s="11"/>
      <c r="O36" s="11"/>
      <c r="P36" s="11"/>
      <c r="Q36" s="11"/>
      <c r="R36" s="11"/>
      <c r="S36" s="11"/>
      <c r="T36" s="11"/>
      <c r="U36" s="10"/>
      <c r="X36" s="9"/>
      <c r="Y36" s="2"/>
      <c r="Z36" s="2"/>
      <c r="AA36" s="9"/>
      <c r="AB36" s="8"/>
      <c r="AC36" s="8"/>
      <c r="AD36" s="8"/>
      <c r="AE36" s="5"/>
    </row>
    <row r="37" spans="1:31" ht="15.95" customHeight="1">
      <c r="A37" s="125" t="s">
        <v>69</v>
      </c>
      <c r="B37" s="126"/>
      <c r="C37" s="55">
        <f>C34+C36</f>
        <v>12</v>
      </c>
      <c r="D37" s="164">
        <f>D34+D36</f>
        <v>1</v>
      </c>
      <c r="E37" s="56">
        <f>E34+E36</f>
        <v>210000</v>
      </c>
      <c r="F37" s="122">
        <f>IF($F$41="Yes", 100%, 0)</f>
        <v>1</v>
      </c>
      <c r="G37" s="33"/>
      <c r="H37" s="11"/>
      <c r="I37" s="26"/>
      <c r="J37" s="13"/>
      <c r="K37" s="12"/>
      <c r="L37" s="10"/>
      <c r="M37" s="11"/>
      <c r="N37" s="11"/>
      <c r="O37" s="11"/>
      <c r="P37" s="11"/>
      <c r="Q37" s="11"/>
      <c r="R37" s="11"/>
      <c r="S37" s="11"/>
      <c r="T37" s="11"/>
      <c r="U37" s="10"/>
      <c r="X37" s="9"/>
      <c r="Y37" s="2"/>
      <c r="Z37" s="2"/>
      <c r="AA37" s="9"/>
      <c r="AB37" s="8"/>
      <c r="AC37" s="8"/>
      <c r="AD37" s="8"/>
      <c r="AE37" s="5"/>
    </row>
    <row r="38" spans="1:31" s="2" customFormat="1" ht="15.95" customHeight="1">
      <c r="A38" s="276" t="s">
        <v>52</v>
      </c>
      <c r="B38" s="276"/>
      <c r="C38" s="276"/>
      <c r="D38" s="276"/>
      <c r="E38" s="276"/>
      <c r="F38" s="276"/>
      <c r="G38" s="51"/>
      <c r="I38" s="10"/>
      <c r="K38" s="10"/>
      <c r="M38" s="10"/>
      <c r="N38" s="10"/>
      <c r="O38" s="10"/>
      <c r="P38" s="10"/>
      <c r="Q38" s="10"/>
      <c r="R38" s="10"/>
      <c r="S38" s="10"/>
      <c r="T38" s="10"/>
      <c r="U38" s="21"/>
      <c r="V38" s="15"/>
      <c r="Y38" s="15"/>
      <c r="AA38" s="9"/>
      <c r="AB38" s="8"/>
      <c r="AC38" s="8"/>
      <c r="AD38" s="8"/>
      <c r="AE38" s="8"/>
    </row>
    <row r="39" spans="1:31" s="2" customFormat="1" ht="15.95" customHeight="1">
      <c r="A39" s="23"/>
      <c r="B39" s="23"/>
      <c r="D39" s="19"/>
      <c r="E39" s="23"/>
      <c r="F39" s="141"/>
      <c r="G39" s="51"/>
      <c r="I39" s="10"/>
      <c r="K39" s="10"/>
      <c r="M39" s="10"/>
      <c r="N39" s="10"/>
      <c r="O39" s="10"/>
      <c r="P39" s="10"/>
      <c r="Q39" s="10"/>
      <c r="R39" s="10"/>
      <c r="S39" s="10"/>
      <c r="T39" s="10"/>
      <c r="U39" s="21"/>
      <c r="V39" s="15"/>
      <c r="Y39" s="15"/>
      <c r="AA39" s="9"/>
      <c r="AB39" s="8"/>
      <c r="AC39" s="8"/>
      <c r="AD39" s="8"/>
      <c r="AE39" s="8"/>
    </row>
    <row r="40" spans="1:31" s="2" customFormat="1" ht="15.95" hidden="1" customHeight="1">
      <c r="A40" s="23" t="str">
        <f>'F-T Over Cap'!A35</f>
        <v xml:space="preserve">Section 3  Confirm Whether the Budgeted Effort is the SAME as the Actual Effort       </v>
      </c>
      <c r="B40" s="23"/>
      <c r="C40" s="23"/>
      <c r="D40" s="23"/>
      <c r="E40" s="23"/>
      <c r="F40" s="239" t="str">
        <f>'F-T Over Cap'!F35</f>
        <v>Y/N?</v>
      </c>
      <c r="G40" s="51"/>
      <c r="I40" s="10"/>
      <c r="K40" s="10"/>
      <c r="M40" s="10"/>
      <c r="N40" s="10"/>
      <c r="O40" s="10"/>
      <c r="P40" s="10"/>
      <c r="Q40" s="10"/>
      <c r="R40" s="10"/>
      <c r="S40" s="10"/>
      <c r="T40" s="10"/>
      <c r="U40" s="21"/>
      <c r="V40" s="15"/>
      <c r="Y40" s="15"/>
      <c r="AA40" s="9"/>
      <c r="AB40" s="8"/>
      <c r="AC40" s="8"/>
      <c r="AD40" s="8"/>
      <c r="AE40" s="8"/>
    </row>
    <row r="41" spans="1:31" s="2" customFormat="1" ht="15.95" hidden="1" customHeight="1">
      <c r="A41" s="23" t="str">
        <f>'F-T Over Cap'!A36</f>
        <v>Confirm with employee.  Is the budgeted effort the actual effort for each project?</v>
      </c>
      <c r="B41" s="23"/>
      <c r="C41" s="23"/>
      <c r="D41" s="23"/>
      <c r="E41" s="23"/>
      <c r="F41" s="240" t="str">
        <f>'F-T Over Cap'!F36</f>
        <v>Yes</v>
      </c>
      <c r="G41" s="51"/>
      <c r="I41" s="10"/>
      <c r="K41" s="10"/>
      <c r="M41" s="10"/>
      <c r="N41" s="10"/>
      <c r="O41" s="10"/>
      <c r="P41" s="10"/>
      <c r="Q41" s="10"/>
      <c r="R41" s="10"/>
      <c r="S41" s="10"/>
      <c r="T41" s="10"/>
      <c r="U41" s="21"/>
      <c r="V41" s="15"/>
      <c r="Y41" s="15"/>
      <c r="AA41" s="9"/>
      <c r="AB41" s="8"/>
      <c r="AC41" s="8"/>
      <c r="AD41" s="8"/>
      <c r="AE41" s="8"/>
    </row>
    <row r="42" spans="1:31" s="2" customFormat="1" ht="15.95" hidden="1" customHeight="1">
      <c r="A42" s="23" t="str">
        <f>'F-T Over Cap'!A37</f>
        <v>If Yes, process salary source transactions as indicated above in Section 2 the ''% Eff for PaaS''column.  Skip section 4.</v>
      </c>
      <c r="B42" s="23"/>
      <c r="C42" s="23"/>
      <c r="D42" s="23"/>
      <c r="E42" s="23"/>
      <c r="F42" s="23"/>
      <c r="G42" s="51"/>
      <c r="I42" s="10"/>
      <c r="K42" s="10"/>
      <c r="M42" s="10"/>
      <c r="N42" s="10"/>
      <c r="O42" s="10"/>
      <c r="P42" s="10"/>
      <c r="Q42" s="10"/>
      <c r="R42" s="10"/>
      <c r="S42" s="10"/>
      <c r="T42" s="10"/>
      <c r="U42" s="21"/>
      <c r="V42" s="15"/>
      <c r="Y42" s="15"/>
      <c r="AA42" s="9"/>
      <c r="AB42" s="8"/>
      <c r="AC42" s="8"/>
      <c r="AD42" s="8"/>
      <c r="AE42" s="8"/>
    </row>
    <row r="43" spans="1:31" s="2" customFormat="1" ht="15.95" customHeight="1">
      <c r="A43" s="109"/>
      <c r="B43" s="22"/>
      <c r="C43" s="50"/>
      <c r="D43" s="19"/>
      <c r="E43" s="160"/>
      <c r="F43" s="15"/>
      <c r="G43" s="10"/>
      <c r="I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1"/>
      <c r="V43" s="15"/>
      <c r="Y43" s="15"/>
      <c r="AA43" s="9"/>
      <c r="AB43" s="8"/>
      <c r="AC43" s="8"/>
      <c r="AD43" s="8"/>
      <c r="AE43" s="8"/>
    </row>
    <row r="44" spans="1:31" s="2" customFormat="1" ht="15.95" hidden="1" customHeight="1">
      <c r="A44" s="4" t="s">
        <v>2</v>
      </c>
      <c r="B44" s="23"/>
      <c r="D44" s="19"/>
      <c r="E44" s="23"/>
      <c r="F44" s="141"/>
      <c r="G44" s="51"/>
      <c r="I44" s="10"/>
      <c r="K44" s="10"/>
      <c r="M44" s="10"/>
      <c r="N44" s="10"/>
      <c r="O44" s="10"/>
      <c r="P44" s="10"/>
      <c r="Q44" s="10"/>
      <c r="R44" s="10"/>
      <c r="S44" s="10"/>
      <c r="T44" s="10"/>
      <c r="U44" s="10"/>
      <c r="W44" s="9"/>
      <c r="AA44" s="9"/>
      <c r="AB44" s="8"/>
      <c r="AC44" s="8"/>
      <c r="AD44" s="8"/>
      <c r="AE44" s="8"/>
    </row>
    <row r="45" spans="1:31" s="2" customFormat="1" ht="15.95" hidden="1" customHeight="1">
      <c r="A45" s="3" t="s">
        <v>1</v>
      </c>
      <c r="B45" s="23"/>
      <c r="D45" s="19"/>
      <c r="E45" s="23"/>
      <c r="F45" s="141"/>
      <c r="G45" s="51"/>
      <c r="I45" s="10"/>
      <c r="K45" s="10"/>
      <c r="M45" s="10"/>
      <c r="N45" s="10"/>
      <c r="O45" s="10"/>
      <c r="P45" s="10"/>
      <c r="Q45" s="10"/>
      <c r="R45" s="10"/>
      <c r="S45" s="10"/>
      <c r="T45" s="10"/>
      <c r="U45" s="10"/>
      <c r="W45" s="9"/>
      <c r="AA45" s="9"/>
      <c r="AB45" s="8"/>
      <c r="AC45" s="8"/>
      <c r="AD45" s="8"/>
      <c r="AE45" s="8"/>
    </row>
    <row r="46" spans="1:31" s="2" customFormat="1" ht="15.95" hidden="1" customHeight="1">
      <c r="A46" s="3" t="s">
        <v>0</v>
      </c>
      <c r="B46" s="23"/>
      <c r="D46" s="19"/>
      <c r="E46" s="23"/>
      <c r="F46" s="141"/>
      <c r="G46" s="51"/>
      <c r="I46" s="10"/>
      <c r="K46" s="10"/>
      <c r="M46" s="10"/>
      <c r="N46" s="10"/>
      <c r="O46" s="10"/>
      <c r="P46" s="10"/>
      <c r="Q46" s="10"/>
      <c r="R46" s="10"/>
      <c r="S46" s="10"/>
      <c r="T46" s="10"/>
      <c r="U46" s="21"/>
      <c r="W46" s="9"/>
      <c r="Y46" s="15"/>
      <c r="AA46" s="9"/>
      <c r="AB46" s="8"/>
      <c r="AC46" s="8"/>
      <c r="AD46" s="8"/>
      <c r="AE46" s="8"/>
    </row>
    <row r="47" spans="1:31" s="2" customFormat="1" ht="15.95" hidden="1" customHeight="1">
      <c r="A47" s="58"/>
      <c r="B47" s="17"/>
      <c r="C47" s="161"/>
      <c r="E47" s="57"/>
      <c r="F47" s="71"/>
      <c r="V47" s="15"/>
      <c r="AB47" s="8"/>
      <c r="AC47" s="8"/>
      <c r="AD47" s="8"/>
      <c r="AE47" s="8"/>
    </row>
    <row r="48" spans="1:31" s="2" customFormat="1" ht="15.95" customHeight="1">
      <c r="A48" s="60"/>
      <c r="B48" s="52"/>
      <c r="C48" s="73"/>
      <c r="E48" s="61"/>
      <c r="F48" s="73"/>
      <c r="V48" s="15"/>
      <c r="AB48" s="8"/>
      <c r="AC48" s="8"/>
      <c r="AD48" s="8"/>
      <c r="AE48" s="8"/>
    </row>
    <row r="49" spans="1:31" s="2" customFormat="1" ht="30.6" customHeight="1">
      <c r="A49" s="275"/>
      <c r="B49" s="275"/>
      <c r="C49" s="162"/>
      <c r="D49" s="9"/>
      <c r="E49" s="51"/>
      <c r="H49" s="51"/>
      <c r="V49" s="15"/>
      <c r="AB49" s="8"/>
      <c r="AC49" s="8"/>
      <c r="AD49" s="8"/>
      <c r="AE49" s="8"/>
    </row>
    <row r="50" spans="1:31" s="2" customFormat="1" ht="22.9" customHeight="1">
      <c r="A50" s="20"/>
      <c r="B50" s="20"/>
      <c r="C50" s="69"/>
      <c r="D50" s="28"/>
      <c r="E50" s="9"/>
      <c r="F50" s="51"/>
      <c r="G50" s="10"/>
      <c r="H50" s="10"/>
      <c r="I50" s="10"/>
      <c r="J50" s="13"/>
      <c r="K50" s="12"/>
      <c r="L50" s="10"/>
      <c r="M50" s="10"/>
      <c r="N50" s="10"/>
      <c r="O50" s="10"/>
      <c r="P50" s="10"/>
      <c r="Q50" s="10"/>
      <c r="R50" s="10"/>
      <c r="S50" s="10"/>
      <c r="T50" s="10"/>
      <c r="U50" s="10"/>
      <c r="X50" s="9"/>
      <c r="AA50" s="9"/>
      <c r="AB50" s="8"/>
      <c r="AC50" s="8"/>
      <c r="AD50" s="8"/>
      <c r="AE50" s="8"/>
    </row>
    <row r="51" spans="1:31" s="2" customFormat="1" ht="15.95" customHeight="1">
      <c r="A51" s="59"/>
      <c r="E51" s="35"/>
      <c r="J51" s="7"/>
      <c r="AB51" s="8"/>
      <c r="AC51" s="8"/>
      <c r="AD51" s="8"/>
      <c r="AE51" s="8"/>
    </row>
    <row r="52" spans="1:31" s="2" customFormat="1" ht="15.95" customHeight="1"/>
    <row r="53" spans="1:31" s="2" customFormat="1" ht="15.95" customHeight="1">
      <c r="A53" s="83"/>
      <c r="B53" s="83"/>
      <c r="C53" s="83"/>
      <c r="D53" s="83"/>
      <c r="E53" s="84"/>
      <c r="F53" s="74"/>
      <c r="AB53" s="8"/>
      <c r="AC53" s="8"/>
      <c r="AD53" s="8"/>
      <c r="AE53" s="8"/>
    </row>
    <row r="54" spans="1:31" s="2" customFormat="1" ht="15.95" customHeight="1">
      <c r="A54" s="17"/>
      <c r="B54" s="17"/>
      <c r="D54" s="17"/>
      <c r="E54" s="35"/>
      <c r="AB54" s="8"/>
      <c r="AC54" s="8"/>
      <c r="AD54" s="8"/>
      <c r="AE54" s="8"/>
    </row>
    <row r="55" spans="1:31" s="2" customFormat="1" ht="15.95" customHeight="1">
      <c r="A55" s="17"/>
      <c r="B55" s="17"/>
      <c r="D55" s="17"/>
      <c r="AB55" s="8"/>
      <c r="AC55" s="8"/>
      <c r="AD55" s="8"/>
      <c r="AE55" s="8"/>
    </row>
    <row r="56" spans="1:31" s="2" customFormat="1" ht="15.95" customHeight="1"/>
    <row r="57" spans="1:31" s="2" customFormat="1" ht="15.95" customHeight="1"/>
    <row r="58" spans="1:31" s="2" customFormat="1" ht="15.95" customHeight="1"/>
    <row r="59" spans="1:31" s="2" customFormat="1" ht="15.95" hidden="1" customHeight="1">
      <c r="A59" s="109"/>
    </row>
    <row r="60" spans="1:31" s="2" customFormat="1" ht="15.95" hidden="1" customHeight="1">
      <c r="A60" s="49"/>
    </row>
    <row r="61" spans="1:31" s="2" customFormat="1" ht="15.95" hidden="1" customHeight="1">
      <c r="A61" s="49"/>
    </row>
    <row r="62" spans="1:31" s="2" customFormat="1" ht="15.95" customHeight="1"/>
    <row r="63" spans="1:31" s="2" customFormat="1" ht="15.95" customHeight="1"/>
    <row r="64" spans="1:31" s="2" customFormat="1" ht="15.95" customHeight="1"/>
    <row r="65" s="2" customFormat="1" ht="15.95" customHeight="1"/>
    <row r="66" s="2" customFormat="1" ht="15.95" customHeight="1"/>
    <row r="67" s="2" customFormat="1" ht="15.95" customHeight="1"/>
    <row r="68" s="2" customFormat="1" ht="15.95" customHeight="1"/>
    <row r="69" s="2" customFormat="1" ht="15.95" customHeight="1"/>
    <row r="70" ht="15.95" customHeight="1"/>
    <row r="71" ht="15.95" customHeight="1"/>
  </sheetData>
  <sheetProtection algorithmName="SHA-512" hashValue="dh+KQHtz8vgc4qLQSL6loJ1f3vvU9+CnwUUj08jb/xABalXZ/9S71jW+5K0Oq0nNJM7j5XkeiCDFJtebAMY6Pg==" saltValue="AaLvVVy5r82XxjjnjN97AQ==" spinCount="100000" sheet="1" formatColumns="0"/>
  <mergeCells count="4">
    <mergeCell ref="A49:B49"/>
    <mergeCell ref="A4:F4"/>
    <mergeCell ref="A38:F38"/>
    <mergeCell ref="A35:F35"/>
  </mergeCells>
  <conditionalFormatting sqref="D43">
    <cfRule type="cellIs" dxfId="0" priority="1" operator="greaterThan">
      <formula>0.95</formula>
    </cfRule>
  </conditionalFormatting>
  <dataValidations count="3">
    <dataValidation allowBlank="1" showInputMessage="1" showErrorMessage="1" promptTitle="% of Full Time Appointment" prompt="Examples:  25%, 30%, 40% of FTE etc." sqref="D8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F8"/>
    <dataValidation type="list" allowBlank="1" showInputMessage="1" showErrorMessage="1" sqref="B21:B32">
      <formula1>$A$45:$A$46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showWhiteSpace="0" topLeftCell="A2" zoomScaleNormal="100" workbookViewId="0">
      <selection activeCell="A16" sqref="A16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3.7109375" style="1" customWidth="1"/>
    <col min="6" max="6" width="14.7109375" style="2" customWidth="1"/>
    <col min="7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35" t="s">
        <v>30</v>
      </c>
      <c r="B1" s="236"/>
      <c r="C1" s="236"/>
      <c r="D1" s="236"/>
      <c r="E1" s="236"/>
      <c r="F1" s="237"/>
      <c r="G1" s="14" t="s">
        <v>29</v>
      </c>
      <c r="H1" s="14" t="s">
        <v>28</v>
      </c>
      <c r="I1" s="46"/>
      <c r="J1" s="46"/>
      <c r="K1" s="46"/>
      <c r="L1" s="46"/>
    </row>
    <row r="2" spans="1:31" customFormat="1">
      <c r="A2" s="238" t="s">
        <v>51</v>
      </c>
      <c r="B2" s="236"/>
      <c r="C2" s="236"/>
      <c r="D2" s="236"/>
      <c r="E2" s="236"/>
      <c r="F2" s="237"/>
      <c r="G2" s="46"/>
      <c r="H2" s="46"/>
      <c r="I2" s="46"/>
      <c r="J2" s="46"/>
      <c r="K2" s="46"/>
      <c r="L2" s="46"/>
    </row>
    <row r="3" spans="1:31" customFormat="1">
      <c r="A3" s="238" t="s">
        <v>50</v>
      </c>
      <c r="B3" s="236"/>
      <c r="C3" s="236"/>
      <c r="D3" s="236"/>
      <c r="E3" s="236"/>
      <c r="F3" s="237"/>
      <c r="G3" s="20"/>
      <c r="H3" s="20"/>
      <c r="I3" s="46"/>
      <c r="J3" s="46"/>
      <c r="K3" s="46"/>
      <c r="L3" s="46"/>
    </row>
    <row r="4" spans="1:31">
      <c r="A4" s="271" t="s">
        <v>77</v>
      </c>
      <c r="B4" s="271"/>
      <c r="C4" s="271"/>
      <c r="D4" s="271"/>
      <c r="E4" s="271"/>
      <c r="F4" s="271"/>
      <c r="G4" s="7"/>
      <c r="J4" s="7"/>
      <c r="K4" s="7"/>
      <c r="L4" s="7"/>
      <c r="M4" s="7"/>
      <c r="N4" s="81"/>
      <c r="O4" s="81"/>
      <c r="P4" s="81"/>
      <c r="Q4" s="81"/>
      <c r="R4" s="81"/>
      <c r="S4" s="81"/>
      <c r="T4" s="81"/>
      <c r="U4" s="81"/>
      <c r="V4" s="75"/>
      <c r="W4" s="103"/>
      <c r="X4" s="103"/>
      <c r="Y4" s="103"/>
      <c r="Z4" s="75"/>
      <c r="AA4" s="78"/>
      <c r="AB4" s="10"/>
      <c r="AC4" s="9"/>
      <c r="AD4" s="2"/>
      <c r="AE4" s="2"/>
    </row>
    <row r="5" spans="1:31">
      <c r="A5" s="271" t="s">
        <v>49</v>
      </c>
      <c r="B5" s="271"/>
      <c r="C5" s="271"/>
      <c r="D5" s="271"/>
      <c r="E5" s="271"/>
      <c r="F5" s="271"/>
      <c r="G5" s="7"/>
      <c r="J5" s="7"/>
      <c r="K5" s="7"/>
      <c r="L5" s="7"/>
      <c r="M5" s="7"/>
      <c r="N5" s="81"/>
      <c r="O5" s="81"/>
      <c r="P5" s="81"/>
      <c r="Q5" s="81"/>
      <c r="R5" s="81"/>
      <c r="S5" s="81"/>
      <c r="T5" s="81"/>
      <c r="U5" s="81"/>
      <c r="V5" s="75"/>
      <c r="W5" s="103"/>
      <c r="X5" s="103"/>
      <c r="Y5" s="103"/>
      <c r="Z5" s="75"/>
      <c r="AA5" s="78"/>
      <c r="AB5" s="10"/>
      <c r="AC5" s="9"/>
      <c r="AD5" s="2"/>
      <c r="AE5" s="2"/>
    </row>
    <row r="6" spans="1:31">
      <c r="A6" s="167" t="s">
        <v>31</v>
      </c>
      <c r="B6" s="195">
        <f>'F-T Over Cap'!B12</f>
        <v>0</v>
      </c>
      <c r="C6" s="195"/>
      <c r="D6" s="195"/>
      <c r="E6" s="3"/>
      <c r="F6" s="49"/>
      <c r="G6" s="2"/>
      <c r="H6" s="2"/>
      <c r="V6" s="2"/>
      <c r="W6" s="2"/>
      <c r="X6" s="2"/>
      <c r="Y6" s="2"/>
      <c r="Z6" s="2"/>
      <c r="AA6" s="15"/>
      <c r="AB6" s="15"/>
      <c r="AC6" s="31"/>
      <c r="AD6" s="18"/>
      <c r="AE6" s="2"/>
    </row>
    <row r="7" spans="1:31">
      <c r="A7" s="168" t="s">
        <v>27</v>
      </c>
      <c r="B7" s="195">
        <f>'F-T Over Cap'!B13</f>
        <v>0</v>
      </c>
      <c r="C7" s="3"/>
      <c r="D7" s="147" t="s">
        <v>26</v>
      </c>
      <c r="E7" s="195">
        <f>'F-T Over Cap'!E13</f>
        <v>0</v>
      </c>
      <c r="F7" s="195"/>
      <c r="G7" s="2"/>
      <c r="H7" s="2"/>
      <c r="V7" s="2"/>
      <c r="W7" s="2"/>
      <c r="X7" s="2"/>
      <c r="Y7" s="2"/>
      <c r="Z7" s="2"/>
      <c r="AA7" s="13"/>
      <c r="AB7" s="15"/>
      <c r="AC7" s="31"/>
      <c r="AD7" s="18"/>
      <c r="AE7" s="2"/>
    </row>
    <row r="8" spans="1:31">
      <c r="A8" s="49"/>
      <c r="B8" s="109"/>
      <c r="C8" s="49"/>
      <c r="E8" s="142" t="s">
        <v>25</v>
      </c>
      <c r="F8" s="143">
        <f>'F-T Over Cap'!F14</f>
        <v>203700</v>
      </c>
      <c r="V8" s="2"/>
      <c r="W8" s="2"/>
      <c r="X8" s="2"/>
      <c r="Y8" s="2"/>
      <c r="Z8" s="2"/>
      <c r="AA8" s="13"/>
      <c r="AB8" s="15"/>
      <c r="AC8" s="31"/>
      <c r="AD8" s="18"/>
      <c r="AE8" s="2"/>
    </row>
    <row r="9" spans="1:31">
      <c r="A9" s="109"/>
      <c r="B9" s="109"/>
      <c r="C9" s="3"/>
      <c r="D9" s="49"/>
      <c r="E9" s="172" t="s">
        <v>65</v>
      </c>
      <c r="F9" s="139">
        <f>'F-T Over Cap'!F15</f>
        <v>210000</v>
      </c>
      <c r="V9" s="2"/>
      <c r="W9" s="2"/>
      <c r="X9" s="2"/>
      <c r="Y9" s="2"/>
      <c r="Z9" s="2"/>
      <c r="AA9" s="13"/>
      <c r="AB9" s="15"/>
      <c r="AC9" s="31"/>
      <c r="AD9" s="18"/>
      <c r="AE9" s="2"/>
    </row>
    <row r="10" spans="1:31" ht="19.899999999999999" hidden="1" customHeight="1">
      <c r="A10" s="149" t="s">
        <v>74</v>
      </c>
      <c r="B10" s="109"/>
      <c r="C10" s="49"/>
      <c r="D10" s="30"/>
      <c r="E10" s="49"/>
      <c r="F10" s="150" t="s">
        <v>12</v>
      </c>
      <c r="G10" s="11"/>
      <c r="H10" s="20"/>
      <c r="I10" s="11"/>
      <c r="J10" s="13"/>
      <c r="K10" s="12"/>
      <c r="L10" s="10"/>
      <c r="M10" s="11"/>
      <c r="N10" s="11"/>
      <c r="O10" s="11"/>
      <c r="P10" s="11"/>
      <c r="Q10" s="11"/>
      <c r="R10" s="11"/>
      <c r="S10" s="11"/>
      <c r="T10" s="11"/>
      <c r="U10" s="10"/>
      <c r="X10" s="2"/>
      <c r="Y10" s="2"/>
      <c r="Z10" s="2"/>
      <c r="AA10" s="9"/>
      <c r="AB10" s="8"/>
      <c r="AC10" s="8"/>
      <c r="AD10" s="8"/>
      <c r="AE10" s="5"/>
    </row>
    <row r="11" spans="1:31" ht="15.6" hidden="1" customHeight="1">
      <c r="A11" s="151" t="s">
        <v>33</v>
      </c>
      <c r="B11" s="152"/>
      <c r="C11" s="49"/>
      <c r="D11" s="30"/>
      <c r="E11" s="153"/>
      <c r="F11" s="154" t="str">
        <f>'F-T Over Cap'!F36</f>
        <v>Yes</v>
      </c>
      <c r="G11" s="11"/>
      <c r="H11" s="11"/>
      <c r="I11" s="11"/>
      <c r="J11" s="13"/>
      <c r="K11" s="12"/>
      <c r="L11" s="10"/>
      <c r="M11" s="11"/>
      <c r="N11" s="11"/>
      <c r="O11" s="11"/>
      <c r="P11" s="11"/>
      <c r="Q11" s="11"/>
      <c r="R11" s="11"/>
      <c r="S11" s="11"/>
      <c r="T11" s="11"/>
      <c r="U11" s="10"/>
      <c r="X11" s="2"/>
      <c r="Y11" s="2"/>
      <c r="Z11" s="2"/>
      <c r="AA11" s="9"/>
      <c r="AB11" s="8"/>
      <c r="AC11" s="8"/>
      <c r="AD11" s="8"/>
      <c r="AE11" s="5"/>
    </row>
    <row r="12" spans="1:31" s="2" customFormat="1" ht="15.95" hidden="1" customHeight="1">
      <c r="A12" s="23">
        <f>'F-T Over Cap'!A11</f>
        <v>0</v>
      </c>
      <c r="B12" s="23"/>
      <c r="C12" s="23"/>
      <c r="D12" s="23"/>
      <c r="E12" s="23"/>
      <c r="F12" s="23"/>
      <c r="G12" s="51"/>
      <c r="I12" s="10"/>
      <c r="K12" s="10"/>
      <c r="M12" s="10"/>
      <c r="N12" s="10"/>
      <c r="O12" s="10"/>
      <c r="P12" s="10"/>
      <c r="Q12" s="10"/>
      <c r="R12" s="10"/>
      <c r="S12" s="10"/>
      <c r="T12" s="10"/>
      <c r="U12" s="21"/>
      <c r="V12" s="15"/>
      <c r="Y12" s="15"/>
      <c r="AA12" s="9"/>
      <c r="AB12" s="8"/>
      <c r="AC12" s="8"/>
      <c r="AD12" s="8"/>
      <c r="AE12" s="8"/>
    </row>
    <row r="13" spans="1:31" ht="15.95" customHeight="1">
      <c r="A13" s="174" t="s">
        <v>75</v>
      </c>
      <c r="B13" s="109"/>
      <c r="C13" s="49"/>
      <c r="D13" s="30"/>
      <c r="E13" s="49"/>
      <c r="F13" s="177"/>
      <c r="G13" s="11"/>
      <c r="I13" s="11"/>
      <c r="J13" s="13"/>
      <c r="K13" s="12"/>
      <c r="L13" s="10"/>
      <c r="M13" s="11"/>
      <c r="N13" s="11"/>
      <c r="O13" s="11"/>
      <c r="P13" s="11"/>
      <c r="Q13" s="11"/>
      <c r="R13" s="11"/>
      <c r="S13" s="11"/>
      <c r="T13" s="11"/>
      <c r="U13" s="10"/>
      <c r="V13" s="2"/>
      <c r="W13" s="2"/>
      <c r="X13" s="2"/>
      <c r="Y13" s="2"/>
      <c r="Z13" s="2"/>
      <c r="AA13" s="9"/>
      <c r="AB13" s="8"/>
      <c r="AC13" s="8"/>
      <c r="AD13" s="8"/>
      <c r="AE13" s="5"/>
    </row>
    <row r="14" spans="1:31" ht="15.6" customHeight="1">
      <c r="A14" s="175" t="s">
        <v>41</v>
      </c>
      <c r="B14" s="152"/>
      <c r="C14" s="49"/>
      <c r="D14" s="30"/>
      <c r="E14" s="153"/>
      <c r="F14" s="177"/>
      <c r="G14" s="11"/>
      <c r="I14" s="11"/>
      <c r="J14" s="13"/>
      <c r="K14" s="12"/>
      <c r="L14" s="10"/>
      <c r="M14" s="11"/>
      <c r="N14" s="11"/>
      <c r="O14" s="11"/>
      <c r="P14" s="11"/>
      <c r="Q14" s="11"/>
      <c r="R14" s="11"/>
      <c r="S14" s="11"/>
      <c r="T14" s="11"/>
      <c r="U14" s="10"/>
      <c r="V14" s="2"/>
      <c r="W14" s="2"/>
      <c r="X14" s="2"/>
      <c r="Y14" s="2"/>
      <c r="Z14" s="2"/>
      <c r="AA14" s="9"/>
      <c r="AB14" s="8"/>
      <c r="AC14" s="8"/>
      <c r="AD14" s="8"/>
      <c r="AE14" s="5"/>
    </row>
    <row r="15" spans="1:31" ht="15.6" customHeight="1">
      <c r="A15" s="213" t="s">
        <v>11</v>
      </c>
      <c r="B15" s="213" t="s">
        <v>39</v>
      </c>
      <c r="C15" s="110" t="s">
        <v>40</v>
      </c>
      <c r="D15" s="111" t="s">
        <v>10</v>
      </c>
      <c r="E15" s="156" t="str">
        <f>IF($F$11="No", "Sal Charged", " ")</f>
        <v xml:space="preserve"> </v>
      </c>
      <c r="F15" s="127" t="str">
        <f>IF($F$11="No", "% Effort for PaaS", " ")</f>
        <v xml:space="preserve"> </v>
      </c>
      <c r="G15" s="2"/>
      <c r="H15" s="14"/>
      <c r="I15" s="11"/>
      <c r="K15" s="12"/>
      <c r="L15" s="10"/>
      <c r="M15" s="11"/>
      <c r="N15" s="11"/>
      <c r="O15" s="11"/>
      <c r="P15" s="11"/>
      <c r="Q15" s="11"/>
      <c r="R15" s="11"/>
      <c r="S15" s="11"/>
      <c r="T15" s="11"/>
      <c r="U15" s="10"/>
      <c r="V15" s="2"/>
      <c r="W15" s="2"/>
      <c r="X15" s="2"/>
      <c r="Y15" s="2"/>
      <c r="Z15" s="2"/>
      <c r="AA15" s="9"/>
      <c r="AB15" s="8"/>
      <c r="AC15" s="8"/>
      <c r="AD15" s="8"/>
      <c r="AE15" s="5"/>
    </row>
    <row r="16" spans="1:31" ht="15.95" customHeight="1">
      <c r="A16" s="203">
        <f>IF($F$11="No",  'F-T Over Cap'!A41, 0)</f>
        <v>0</v>
      </c>
      <c r="B16" s="204">
        <f>IF($F$11="No",  'F-T Over Cap'!B41, 0)</f>
        <v>0</v>
      </c>
      <c r="C16" s="204">
        <f>IF($F$11="No",  'F-T Over Cap'!C41, 0)</f>
        <v>0</v>
      </c>
      <c r="D16" s="205">
        <f>IF($F$11="No",  'F-T Over Cap'!D41, 0)</f>
        <v>0</v>
      </c>
      <c r="E16" s="211">
        <f>IF($F$11="No",  'F-T Over Cap'!E41, 0)</f>
        <v>0</v>
      </c>
      <c r="F16" s="209">
        <f>IF($F$11="No",  'F-T Over Cap'!F41, 0)</f>
        <v>0</v>
      </c>
      <c r="G16" s="26"/>
      <c r="I16" s="11"/>
      <c r="K16" s="10"/>
      <c r="L16" s="2"/>
      <c r="M16" s="11"/>
      <c r="N16" s="11"/>
      <c r="O16" s="11"/>
      <c r="P16" s="11"/>
      <c r="Q16" s="11"/>
      <c r="R16" s="11"/>
      <c r="S16" s="11"/>
      <c r="T16" s="11"/>
      <c r="U16" s="10"/>
      <c r="V16" s="2"/>
      <c r="W16" s="9"/>
      <c r="X16" s="2"/>
      <c r="Y16" s="2"/>
      <c r="Z16" s="2"/>
      <c r="AA16" s="9"/>
      <c r="AB16" s="8"/>
      <c r="AC16" s="8"/>
      <c r="AD16" s="8"/>
      <c r="AE16" s="5"/>
    </row>
    <row r="17" spans="1:31" ht="15.95" customHeight="1">
      <c r="A17" s="203">
        <f>IF($F$11="No",  'F-T Over Cap'!A42, 0)</f>
        <v>0</v>
      </c>
      <c r="B17" s="204">
        <f>IF($F$11="No",  'F-T Over Cap'!B42, 0)</f>
        <v>0</v>
      </c>
      <c r="C17" s="204">
        <f>IF($F$11="No",  'F-T Over Cap'!C42, 0)</f>
        <v>0</v>
      </c>
      <c r="D17" s="205">
        <f>IF($F$11="No",  'F-T Over Cap'!D42, 0)</f>
        <v>0</v>
      </c>
      <c r="E17" s="211">
        <f>IF($F$11="No",  'F-T Over Cap'!E42, 0)</f>
        <v>0</v>
      </c>
      <c r="F17" s="209">
        <f>IF($F$11="No",  'F-T Over Cap'!F42, 0)</f>
        <v>0</v>
      </c>
      <c r="G17" s="16"/>
      <c r="H17" s="16"/>
      <c r="I17" s="11"/>
      <c r="K17" s="10"/>
      <c r="L17" s="2"/>
      <c r="M17" s="11"/>
      <c r="N17" s="11"/>
      <c r="O17" s="11"/>
      <c r="P17" s="11"/>
      <c r="Q17" s="11"/>
      <c r="R17" s="11"/>
      <c r="S17" s="11"/>
      <c r="T17" s="11"/>
      <c r="U17" s="10"/>
      <c r="V17" s="2"/>
      <c r="W17" s="9"/>
      <c r="X17" s="2"/>
      <c r="Y17" s="2"/>
      <c r="Z17" s="2"/>
      <c r="AA17" s="9"/>
      <c r="AB17" s="8"/>
      <c r="AC17" s="8"/>
      <c r="AD17" s="8"/>
      <c r="AE17" s="5"/>
    </row>
    <row r="18" spans="1:31" ht="15.95" customHeight="1">
      <c r="A18" s="203">
        <f>IF($F$11="No",  'F-T Over Cap'!A43, 0)</f>
        <v>0</v>
      </c>
      <c r="B18" s="204">
        <f>IF($F$11="No",  'F-T Over Cap'!B43, 0)</f>
        <v>0</v>
      </c>
      <c r="C18" s="204">
        <f>IF($F$11="No",  'F-T Over Cap'!C43, 0)</f>
        <v>0</v>
      </c>
      <c r="D18" s="205">
        <f>IF($F$11="No",  'F-T Over Cap'!D43, 0)</f>
        <v>0</v>
      </c>
      <c r="E18" s="211">
        <f>IF($F$11="No",  'F-T Over Cap'!E43, 0)</f>
        <v>0</v>
      </c>
      <c r="F18" s="209">
        <f>IF($F$11="No",  'F-T Over Cap'!F43, 0)</f>
        <v>0</v>
      </c>
      <c r="G18" s="24"/>
      <c r="I18" s="11"/>
      <c r="K18" s="10"/>
      <c r="L18" s="2"/>
      <c r="M18" s="11"/>
      <c r="N18" s="11"/>
      <c r="O18" s="11"/>
      <c r="P18" s="11"/>
      <c r="Q18" s="11"/>
      <c r="R18" s="11"/>
      <c r="S18" s="11"/>
      <c r="T18" s="11"/>
      <c r="U18" s="10"/>
      <c r="V18" s="2"/>
      <c r="W18" s="9"/>
      <c r="X18" s="2"/>
      <c r="Y18" s="2"/>
      <c r="Z18" s="2"/>
      <c r="AA18" s="9"/>
      <c r="AB18" s="8"/>
      <c r="AC18" s="8"/>
      <c r="AD18" s="8"/>
      <c r="AE18" s="5"/>
    </row>
    <row r="19" spans="1:31" ht="15.95" customHeight="1">
      <c r="A19" s="203">
        <f>IF($F$11="No",  'F-T Over Cap'!A44, 0)</f>
        <v>0</v>
      </c>
      <c r="B19" s="204">
        <f>IF($F$11="No",  'F-T Over Cap'!B44, 0)</f>
        <v>0</v>
      </c>
      <c r="C19" s="204">
        <f>IF($F$11="No",  'F-T Over Cap'!C44, 0)</f>
        <v>0</v>
      </c>
      <c r="D19" s="205">
        <f>IF($F$11="No",  'F-T Over Cap'!D44, 0)</f>
        <v>0</v>
      </c>
      <c r="E19" s="211">
        <f>IF($F$11="No",  'F-T Over Cap'!E44, 0)</f>
        <v>0</v>
      </c>
      <c r="F19" s="209">
        <f>IF($F$11="No",  'F-T Over Cap'!F44, 0)</f>
        <v>0</v>
      </c>
      <c r="G19" s="24"/>
      <c r="I19" s="11"/>
      <c r="K19" s="10"/>
      <c r="L19" s="2"/>
      <c r="M19" s="11"/>
      <c r="N19" s="11"/>
      <c r="O19" s="11"/>
      <c r="P19" s="11"/>
      <c r="Q19" s="11"/>
      <c r="R19" s="11"/>
      <c r="S19" s="11"/>
      <c r="T19" s="11"/>
      <c r="U19" s="10"/>
      <c r="V19" s="2"/>
      <c r="W19" s="9"/>
      <c r="X19" s="2"/>
      <c r="Y19" s="2"/>
      <c r="Z19" s="2"/>
      <c r="AA19" s="9"/>
      <c r="AB19" s="8"/>
      <c r="AC19" s="8"/>
      <c r="AD19" s="8"/>
      <c r="AE19" s="5"/>
    </row>
    <row r="20" spans="1:31" ht="15.95" customHeight="1">
      <c r="A20" s="203">
        <f>IF($F$11="No",  'F-T Over Cap'!A45, 0)</f>
        <v>0</v>
      </c>
      <c r="B20" s="204">
        <f>IF($F$11="No",  'F-T Over Cap'!B45, 0)</f>
        <v>0</v>
      </c>
      <c r="C20" s="204">
        <f>IF($F$11="No",  'F-T Over Cap'!C45, 0)</f>
        <v>0</v>
      </c>
      <c r="D20" s="205">
        <f>IF($F$11="No",  'F-T Over Cap'!D45, 0)</f>
        <v>0</v>
      </c>
      <c r="E20" s="211">
        <f>IF($F$11="No",  'F-T Over Cap'!E45, 0)</f>
        <v>0</v>
      </c>
      <c r="F20" s="209">
        <f>IF($F$11="No",  'F-T Over Cap'!F45, 0)</f>
        <v>0</v>
      </c>
      <c r="G20" s="16"/>
      <c r="I20" s="11"/>
      <c r="K20" s="10"/>
      <c r="L20" s="2"/>
      <c r="M20" s="11"/>
      <c r="N20" s="11"/>
      <c r="O20" s="11"/>
      <c r="P20" s="11"/>
      <c r="Q20" s="11"/>
      <c r="R20" s="11"/>
      <c r="S20" s="11"/>
      <c r="T20" s="11"/>
      <c r="U20" s="10"/>
      <c r="V20" s="2"/>
      <c r="W20" s="9"/>
      <c r="X20" s="2"/>
      <c r="Y20" s="2"/>
      <c r="Z20" s="2"/>
      <c r="AA20" s="9"/>
      <c r="AB20" s="8"/>
      <c r="AC20" s="8"/>
      <c r="AD20" s="8"/>
      <c r="AE20" s="5"/>
    </row>
    <row r="21" spans="1:31" ht="15.95" customHeight="1">
      <c r="A21" s="203">
        <f>IF($F$11="No",  'F-T Over Cap'!A46, 0)</f>
        <v>0</v>
      </c>
      <c r="B21" s="204">
        <f>IF($F$11="No",  'F-T Over Cap'!B46, 0)</f>
        <v>0</v>
      </c>
      <c r="C21" s="204">
        <f>IF($F$11="No",  'F-T Over Cap'!C46, 0)</f>
        <v>0</v>
      </c>
      <c r="D21" s="205">
        <f>IF($F$11="No",  'F-T Over Cap'!D46, 0)</f>
        <v>0</v>
      </c>
      <c r="E21" s="211">
        <f>IF($F$11="No",  'F-T Over Cap'!E46, 0)</f>
        <v>0</v>
      </c>
      <c r="F21" s="209">
        <f>IF($F$11="No",  'F-T Over Cap'!F46, 0)</f>
        <v>0</v>
      </c>
      <c r="G21" s="16"/>
      <c r="I21" s="11"/>
      <c r="K21" s="11"/>
      <c r="L21" s="2"/>
      <c r="M21" s="11"/>
      <c r="N21" s="11"/>
      <c r="O21" s="11"/>
      <c r="P21" s="11"/>
      <c r="Q21" s="11"/>
      <c r="R21" s="11"/>
      <c r="S21" s="11"/>
      <c r="T21" s="11"/>
      <c r="U21" s="10"/>
      <c r="V21" s="2"/>
      <c r="W21" s="9"/>
      <c r="X21" s="2"/>
      <c r="Y21" s="2"/>
      <c r="Z21" s="2"/>
      <c r="AA21" s="9"/>
      <c r="AB21" s="8"/>
      <c r="AC21" s="8"/>
      <c r="AD21" s="8"/>
      <c r="AE21" s="5"/>
    </row>
    <row r="22" spans="1:31" ht="15.95" customHeight="1">
      <c r="A22" s="203">
        <f>IF($F$11="No",  'F-T Over Cap'!A47, 0)</f>
        <v>0</v>
      </c>
      <c r="B22" s="204">
        <f>IF($F$11="No",  'F-T Over Cap'!B47, 0)</f>
        <v>0</v>
      </c>
      <c r="C22" s="204">
        <f>IF($F$11="No",  'F-T Over Cap'!C47, 0)</f>
        <v>0</v>
      </c>
      <c r="D22" s="205">
        <f>IF($F$11="No",  'F-T Over Cap'!D47, 0)</f>
        <v>0</v>
      </c>
      <c r="E22" s="211">
        <f>IF($F$11="No",  'F-T Over Cap'!E47, 0)</f>
        <v>0</v>
      </c>
      <c r="F22" s="209">
        <f>IF($F$11="No",  'F-T Over Cap'!F47, 0)</f>
        <v>0</v>
      </c>
      <c r="G22" s="16"/>
      <c r="I22" s="11"/>
      <c r="K22" s="11"/>
      <c r="L22" s="2"/>
      <c r="M22" s="11"/>
      <c r="N22" s="11"/>
      <c r="O22" s="11"/>
      <c r="P22" s="11"/>
      <c r="Q22" s="11"/>
      <c r="R22" s="11"/>
      <c r="S22" s="11"/>
      <c r="T22" s="11"/>
      <c r="U22" s="21"/>
      <c r="V22" s="2"/>
      <c r="W22" s="9"/>
      <c r="X22" s="2"/>
      <c r="Y22" s="15"/>
      <c r="Z22" s="2"/>
      <c r="AA22" s="9"/>
      <c r="AB22" s="8"/>
      <c r="AC22" s="8"/>
      <c r="AD22" s="8"/>
      <c r="AE22" s="5"/>
    </row>
    <row r="23" spans="1:31" ht="15.95" customHeight="1">
      <c r="A23" s="203">
        <f>IF($F$11="No",  'F-T Over Cap'!A48, 0)</f>
        <v>0</v>
      </c>
      <c r="B23" s="204">
        <f>IF($F$11="No",  'F-T Over Cap'!B48, 0)</f>
        <v>0</v>
      </c>
      <c r="C23" s="204">
        <f>IF($F$11="No",  'F-T Over Cap'!C48, 0)</f>
        <v>0</v>
      </c>
      <c r="D23" s="205">
        <f>IF($F$11="No",  'F-T Over Cap'!D48, 0)</f>
        <v>0</v>
      </c>
      <c r="E23" s="211">
        <f>IF($F$11="No",  'F-T Over Cap'!E48, 0)</f>
        <v>0</v>
      </c>
      <c r="F23" s="209">
        <f>IF($F$11="No",  'F-T Over Cap'!F48, 0)</f>
        <v>0</v>
      </c>
      <c r="G23" s="16"/>
      <c r="I23" s="11"/>
      <c r="K23" s="11"/>
      <c r="L23" s="2"/>
      <c r="M23" s="11"/>
      <c r="N23" s="11"/>
      <c r="O23" s="11"/>
      <c r="P23" s="11"/>
      <c r="Q23" s="11"/>
      <c r="R23" s="11"/>
      <c r="S23" s="11"/>
      <c r="T23" s="11"/>
      <c r="U23" s="21"/>
      <c r="V23" s="15"/>
      <c r="W23" s="2"/>
      <c r="X23" s="2"/>
      <c r="Y23" s="15"/>
      <c r="Z23" s="2"/>
      <c r="AA23" s="9"/>
      <c r="AB23" s="8"/>
      <c r="AC23" s="8"/>
      <c r="AD23" s="8"/>
      <c r="AE23" s="5"/>
    </row>
    <row r="24" spans="1:31" ht="15.95" customHeight="1">
      <c r="A24" s="203">
        <f>IF($F$11="No",  'F-T Over Cap'!A49, 0)</f>
        <v>0</v>
      </c>
      <c r="B24" s="204">
        <f>IF($F$11="No",  'F-T Over Cap'!B49, 0)</f>
        <v>0</v>
      </c>
      <c r="C24" s="206">
        <f>IF($F$11="No",  'F-T Over Cap'!C49, 0)</f>
        <v>0</v>
      </c>
      <c r="D24" s="207">
        <f>IF($F$11="No",  'F-T Over Cap'!D49, 0)</f>
        <v>0</v>
      </c>
      <c r="E24" s="259">
        <f>IF($F$11="No",  'F-T Over Cap'!E49, 0)</f>
        <v>0</v>
      </c>
      <c r="F24" s="210">
        <f>IF($F$11="No",  'F-T Over Cap'!F49, 0)</f>
        <v>0</v>
      </c>
      <c r="G24" s="16"/>
      <c r="I24" s="11"/>
      <c r="K24" s="11"/>
      <c r="L24" s="2"/>
      <c r="M24" s="11"/>
      <c r="N24" s="11"/>
      <c r="O24" s="11"/>
      <c r="P24" s="11"/>
      <c r="Q24" s="11"/>
      <c r="R24" s="11"/>
      <c r="S24" s="11"/>
      <c r="T24" s="11"/>
      <c r="U24" s="21"/>
      <c r="V24" s="15"/>
      <c r="W24" s="2"/>
      <c r="X24" s="2"/>
      <c r="Y24" s="15"/>
      <c r="Z24" s="2"/>
      <c r="AA24" s="9"/>
      <c r="AB24" s="8"/>
      <c r="AC24" s="8"/>
      <c r="AD24" s="8"/>
      <c r="AE24" s="5"/>
    </row>
    <row r="25" spans="1:31" ht="15.95" customHeight="1">
      <c r="A25" s="115" t="s">
        <v>78</v>
      </c>
      <c r="B25" s="82"/>
      <c r="C25" s="157">
        <f>SUM(C16:C24)</f>
        <v>0</v>
      </c>
      <c r="D25" s="158">
        <f t="shared" ref="D25:F25" si="0">SUM(D16:D24)</f>
        <v>0</v>
      </c>
      <c r="E25" s="255">
        <f t="shared" si="0"/>
        <v>0</v>
      </c>
      <c r="F25" s="158">
        <f t="shared" si="0"/>
        <v>0</v>
      </c>
      <c r="G25" s="16"/>
      <c r="I25" s="11"/>
      <c r="K25" s="11"/>
      <c r="L25" s="2"/>
      <c r="M25" s="11"/>
      <c r="N25" s="11"/>
      <c r="O25" s="11"/>
      <c r="P25" s="11"/>
      <c r="Q25" s="11"/>
      <c r="R25" s="11"/>
      <c r="S25" s="11"/>
      <c r="T25" s="11"/>
      <c r="U25" s="21"/>
      <c r="V25" s="15"/>
      <c r="W25" s="2"/>
      <c r="X25" s="2"/>
      <c r="Y25" s="15"/>
      <c r="Z25" s="2"/>
      <c r="AA25" s="9"/>
      <c r="AB25" s="8"/>
      <c r="AC25" s="8"/>
      <c r="AD25" s="8"/>
      <c r="AE25" s="5"/>
    </row>
    <row r="26" spans="1:31" ht="15.95" customHeight="1" thickBot="1">
      <c r="A26" s="92" t="s">
        <v>47</v>
      </c>
      <c r="B26" s="93"/>
      <c r="C26" s="94"/>
      <c r="D26" s="95"/>
      <c r="E26" s="254"/>
      <c r="F26" s="96"/>
      <c r="G26" s="19"/>
      <c r="H26" s="19"/>
      <c r="I26" s="35"/>
      <c r="J26" s="13"/>
      <c r="K26" s="12"/>
      <c r="L26" s="31"/>
      <c r="M26" s="31"/>
      <c r="N26" s="31"/>
      <c r="O26" s="31"/>
      <c r="P26" s="31"/>
      <c r="Q26" s="31"/>
      <c r="R26" s="31"/>
      <c r="S26" s="31"/>
      <c r="T26" s="31"/>
      <c r="V26" s="34"/>
      <c r="W26" s="31"/>
      <c r="X26" s="15"/>
      <c r="Y26" s="34"/>
      <c r="Z26" s="2"/>
      <c r="AA26" s="9"/>
      <c r="AB26" s="2"/>
      <c r="AC26" s="2"/>
      <c r="AD26" s="2"/>
      <c r="AE26" s="2"/>
    </row>
    <row r="27" spans="1:31" ht="15.95" customHeight="1">
      <c r="A27" s="36" t="s">
        <v>24</v>
      </c>
      <c r="B27" s="212" t="s">
        <v>0</v>
      </c>
      <c r="C27" s="266" t="s">
        <v>91</v>
      </c>
      <c r="D27" s="267" t="str">
        <f>IF(C27="-", "-", C27/12)</f>
        <v>-</v>
      </c>
      <c r="E27" s="268" t="str">
        <f>IF(C27="-","-",IF($F$11="No",F27*$F$9,0))</f>
        <v>-</v>
      </c>
      <c r="F27" s="262" t="str">
        <f>IF(C27="-","-",IF(B27="No",D27,D27*$F$49))</f>
        <v>-</v>
      </c>
      <c r="G27" s="11"/>
      <c r="I27" s="11"/>
      <c r="K27" s="11"/>
      <c r="L27" s="10"/>
      <c r="M27" s="11"/>
      <c r="N27" s="11"/>
      <c r="O27" s="11"/>
      <c r="P27" s="11"/>
      <c r="Q27" s="11"/>
      <c r="R27" s="11"/>
      <c r="S27" s="11"/>
      <c r="T27" s="11"/>
      <c r="U27" s="21"/>
      <c r="V27" s="15"/>
      <c r="W27" s="2"/>
      <c r="X27" s="2"/>
      <c r="Y27" s="15"/>
      <c r="Z27" s="2"/>
      <c r="AA27" s="9"/>
      <c r="AB27" s="8"/>
      <c r="AC27" s="8"/>
      <c r="AD27" s="8"/>
      <c r="AE27" s="5"/>
    </row>
    <row r="28" spans="1:31" ht="15.95" customHeight="1">
      <c r="A28" s="36" t="s">
        <v>23</v>
      </c>
      <c r="B28" s="212" t="s">
        <v>0</v>
      </c>
      <c r="C28" s="266" t="s">
        <v>91</v>
      </c>
      <c r="D28" s="267" t="str">
        <f t="shared" ref="D28:D37" si="1">IF(C28="-", "-", C28/12)</f>
        <v>-</v>
      </c>
      <c r="E28" s="268" t="str">
        <f t="shared" ref="E28:E37" si="2">IF(C28="-","-",IF($F$11="No",F28*$F$9,0))</f>
        <v>-</v>
      </c>
      <c r="F28" s="262" t="str">
        <f t="shared" ref="F28:F37" si="3">IF(C28="-","-",IF(B28="No",D28,D28*$F$49))</f>
        <v>-</v>
      </c>
      <c r="G28" s="18"/>
      <c r="H28" s="1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5"/>
      <c r="W28" s="2"/>
      <c r="X28" s="2"/>
      <c r="Y28" s="15"/>
      <c r="Z28" s="2"/>
      <c r="AA28" s="2"/>
      <c r="AB28" s="5"/>
      <c r="AC28" s="5"/>
      <c r="AD28" s="5"/>
      <c r="AE28" s="5"/>
    </row>
    <row r="29" spans="1:31" s="2" customFormat="1" ht="15.95" customHeight="1">
      <c r="A29" s="36" t="s">
        <v>22</v>
      </c>
      <c r="B29" s="212" t="s">
        <v>0</v>
      </c>
      <c r="C29" s="266" t="s">
        <v>91</v>
      </c>
      <c r="D29" s="267" t="str">
        <f t="shared" si="1"/>
        <v>-</v>
      </c>
      <c r="E29" s="268" t="str">
        <f t="shared" si="2"/>
        <v>-</v>
      </c>
      <c r="F29" s="262" t="str">
        <f t="shared" si="3"/>
        <v>-</v>
      </c>
      <c r="V29" s="15"/>
      <c r="AB29" s="8"/>
      <c r="AC29" s="8"/>
      <c r="AD29" s="8"/>
      <c r="AE29" s="8"/>
    </row>
    <row r="30" spans="1:31" s="2" customFormat="1" ht="15.95" customHeight="1">
      <c r="A30" s="36" t="s">
        <v>20</v>
      </c>
      <c r="B30" s="212" t="s">
        <v>1</v>
      </c>
      <c r="C30" s="266" t="s">
        <v>91</v>
      </c>
      <c r="D30" s="267" t="str">
        <f t="shared" si="1"/>
        <v>-</v>
      </c>
      <c r="E30" s="268" t="str">
        <f t="shared" si="2"/>
        <v>-</v>
      </c>
      <c r="F30" s="262" t="str">
        <f t="shared" si="3"/>
        <v>-</v>
      </c>
      <c r="G30" s="8"/>
      <c r="V30" s="15"/>
      <c r="AB30" s="8"/>
      <c r="AC30" s="8"/>
      <c r="AD30" s="8"/>
      <c r="AE30" s="8"/>
    </row>
    <row r="31" spans="1:31" s="2" customFormat="1" ht="15.95" customHeight="1">
      <c r="A31" s="36" t="s">
        <v>18</v>
      </c>
      <c r="B31" s="212" t="s">
        <v>1</v>
      </c>
      <c r="C31" s="266" t="s">
        <v>91</v>
      </c>
      <c r="D31" s="267" t="str">
        <f t="shared" si="1"/>
        <v>-</v>
      </c>
      <c r="E31" s="268" t="str">
        <f t="shared" si="2"/>
        <v>-</v>
      </c>
      <c r="F31" s="262" t="str">
        <f t="shared" si="3"/>
        <v>-</v>
      </c>
      <c r="V31" s="15"/>
      <c r="AB31" s="8"/>
      <c r="AC31" s="8"/>
      <c r="AD31" s="8"/>
      <c r="AE31" s="8"/>
    </row>
    <row r="32" spans="1:31" s="2" customFormat="1" ht="15.95" customHeight="1">
      <c r="A32" s="36" t="s">
        <v>17</v>
      </c>
      <c r="B32" s="212" t="s">
        <v>1</v>
      </c>
      <c r="C32" s="266" t="s">
        <v>91</v>
      </c>
      <c r="D32" s="267" t="str">
        <f t="shared" si="1"/>
        <v>-</v>
      </c>
      <c r="E32" s="268" t="str">
        <f t="shared" si="2"/>
        <v>-</v>
      </c>
      <c r="F32" s="262" t="str">
        <f t="shared" si="3"/>
        <v>-</v>
      </c>
      <c r="V32" s="15"/>
      <c r="AB32" s="8"/>
      <c r="AC32" s="8"/>
      <c r="AD32" s="8"/>
      <c r="AE32" s="8"/>
    </row>
    <row r="33" spans="1:31" s="2" customFormat="1">
      <c r="A33" s="36" t="s">
        <v>16</v>
      </c>
      <c r="B33" s="212" t="s">
        <v>1</v>
      </c>
      <c r="C33" s="266" t="s">
        <v>91</v>
      </c>
      <c r="D33" s="267" t="str">
        <f t="shared" si="1"/>
        <v>-</v>
      </c>
      <c r="E33" s="268" t="str">
        <f t="shared" si="2"/>
        <v>-</v>
      </c>
      <c r="F33" s="262" t="str">
        <f t="shared" si="3"/>
        <v>-</v>
      </c>
      <c r="H33" s="51"/>
      <c r="V33" s="15"/>
      <c r="AB33" s="8"/>
      <c r="AC33" s="8"/>
      <c r="AD33" s="8"/>
      <c r="AE33" s="8"/>
    </row>
    <row r="34" spans="1:31" s="2" customFormat="1">
      <c r="A34" s="36" t="s">
        <v>15</v>
      </c>
      <c r="B34" s="212" t="s">
        <v>1</v>
      </c>
      <c r="C34" s="266" t="s">
        <v>91</v>
      </c>
      <c r="D34" s="267" t="str">
        <f t="shared" si="1"/>
        <v>-</v>
      </c>
      <c r="E34" s="268" t="str">
        <f t="shared" si="2"/>
        <v>-</v>
      </c>
      <c r="F34" s="262" t="str">
        <f t="shared" si="3"/>
        <v>-</v>
      </c>
      <c r="G34" s="10"/>
      <c r="H34" s="10"/>
      <c r="I34" s="10"/>
      <c r="J34" s="13"/>
      <c r="K34" s="12"/>
      <c r="L34" s="10"/>
      <c r="M34" s="10"/>
      <c r="N34" s="10"/>
      <c r="O34" s="10"/>
      <c r="P34" s="10"/>
      <c r="Q34" s="10"/>
      <c r="R34" s="10"/>
      <c r="S34" s="10"/>
      <c r="T34" s="10"/>
      <c r="U34" s="10"/>
      <c r="X34" s="9"/>
      <c r="AA34" s="9"/>
      <c r="AB34" s="8"/>
      <c r="AC34" s="8"/>
      <c r="AD34" s="8"/>
      <c r="AE34" s="8"/>
    </row>
    <row r="35" spans="1:31" s="2" customFormat="1" ht="15.95" customHeight="1">
      <c r="A35" s="36" t="s">
        <v>14</v>
      </c>
      <c r="B35" s="212" t="s">
        <v>1</v>
      </c>
      <c r="C35" s="266" t="s">
        <v>91</v>
      </c>
      <c r="D35" s="267" t="str">
        <f t="shared" si="1"/>
        <v>-</v>
      </c>
      <c r="E35" s="268" t="str">
        <f t="shared" si="2"/>
        <v>-</v>
      </c>
      <c r="F35" s="262" t="str">
        <f t="shared" si="3"/>
        <v>-</v>
      </c>
      <c r="J35" s="7"/>
      <c r="AB35" s="8"/>
      <c r="AC35" s="8"/>
      <c r="AD35" s="8"/>
      <c r="AE35" s="8"/>
    </row>
    <row r="36" spans="1:31" s="2" customFormat="1" ht="15.95" customHeight="1">
      <c r="A36" s="36" t="s">
        <v>45</v>
      </c>
      <c r="B36" s="212" t="s">
        <v>1</v>
      </c>
      <c r="C36" s="266" t="s">
        <v>91</v>
      </c>
      <c r="D36" s="267" t="str">
        <f t="shared" si="1"/>
        <v>-</v>
      </c>
      <c r="E36" s="268" t="str">
        <f t="shared" si="2"/>
        <v>-</v>
      </c>
      <c r="F36" s="262" t="str">
        <f t="shared" si="3"/>
        <v>-</v>
      </c>
    </row>
    <row r="37" spans="1:31" s="2" customFormat="1" ht="15.95" customHeight="1">
      <c r="A37" s="248" t="s">
        <v>46</v>
      </c>
      <c r="B37" s="250" t="s">
        <v>1</v>
      </c>
      <c r="C37" s="266" t="s">
        <v>91</v>
      </c>
      <c r="D37" s="267" t="str">
        <f t="shared" si="1"/>
        <v>-</v>
      </c>
      <c r="E37" s="268" t="str">
        <f t="shared" si="2"/>
        <v>-</v>
      </c>
      <c r="F37" s="262" t="str">
        <f t="shared" si="3"/>
        <v>-</v>
      </c>
      <c r="AB37" s="8"/>
      <c r="AC37" s="8"/>
      <c r="AD37" s="8"/>
      <c r="AE37" s="8"/>
    </row>
    <row r="38" spans="1:31" s="2" customFormat="1" ht="15.95" customHeight="1">
      <c r="A38" s="126" t="s">
        <v>44</v>
      </c>
      <c r="B38" s="131"/>
      <c r="C38" s="129">
        <f>SUM(C27:C37)</f>
        <v>0</v>
      </c>
      <c r="D38" s="122">
        <f>SUM(D27:D37)</f>
        <v>0</v>
      </c>
      <c r="E38" s="121">
        <f>SUM(E27:E37)</f>
        <v>0</v>
      </c>
      <c r="F38" s="122">
        <f>SUM(F27:F37)</f>
        <v>0</v>
      </c>
      <c r="AB38" s="8"/>
      <c r="AC38" s="8"/>
      <c r="AD38" s="8"/>
      <c r="AE38" s="8"/>
    </row>
    <row r="39" spans="1:31" s="2" customFormat="1" ht="15.95" customHeight="1" thickBot="1">
      <c r="A39" s="231"/>
      <c r="B39" s="231"/>
      <c r="C39" s="231"/>
      <c r="D39" s="231"/>
      <c r="E39" s="231"/>
      <c r="F39" s="231"/>
      <c r="AB39" s="8"/>
      <c r="AC39" s="8"/>
      <c r="AD39" s="8"/>
      <c r="AE39" s="8"/>
    </row>
    <row r="40" spans="1:31" s="2" customFormat="1" ht="15.95" customHeight="1">
      <c r="A40" s="109" t="s">
        <v>57</v>
      </c>
      <c r="B40" s="179"/>
      <c r="C40" s="129">
        <f>C25+C38</f>
        <v>0</v>
      </c>
      <c r="D40" s="122">
        <f>D25+D38</f>
        <v>0</v>
      </c>
      <c r="E40" s="214">
        <f t="shared" ref="E40:F40" si="4">E25+E38</f>
        <v>0</v>
      </c>
      <c r="F40" s="119">
        <f t="shared" si="4"/>
        <v>0</v>
      </c>
      <c r="AB40" s="8"/>
      <c r="AC40" s="8"/>
      <c r="AD40" s="8"/>
      <c r="AE40" s="8"/>
    </row>
    <row r="41" spans="1:31" ht="30" customHeight="1">
      <c r="A41" s="274" t="str">
        <f>IF(AND($D$40&gt;=0.951, $D$40&lt;=1),"Warning! % Effort is Greater Than 95%. You are certifying that all other activities including but not limited to clinical, teaching, administrative &amp; application preparation are included in Cell D42 below. Update CMs above if inaccurate.", IF($D$40&gt;1, "Percent Effort Exceeds 100%. Reduce Effort to 95% or Lower.", ""))</f>
        <v/>
      </c>
      <c r="B41" s="274"/>
      <c r="C41" s="274"/>
      <c r="D41" s="274"/>
      <c r="E41" s="274"/>
      <c r="F41" s="274"/>
      <c r="G41" s="33"/>
      <c r="H41" s="33"/>
      <c r="I41" s="32"/>
      <c r="J41" s="13"/>
      <c r="K41" s="12"/>
      <c r="L41" s="31"/>
      <c r="M41" s="31"/>
      <c r="N41" s="31"/>
      <c r="O41" s="31"/>
      <c r="P41" s="31"/>
      <c r="Q41" s="31"/>
      <c r="R41" s="31"/>
      <c r="S41" s="31"/>
      <c r="T41" s="31"/>
      <c r="V41" s="9"/>
      <c r="W41" s="31"/>
      <c r="X41" s="9"/>
      <c r="Y41" s="9"/>
      <c r="Z41" s="2"/>
      <c r="AA41" s="9"/>
      <c r="AB41" s="2"/>
      <c r="AC41" s="2"/>
      <c r="AD41" s="2"/>
      <c r="AE41" s="2"/>
    </row>
    <row r="42" spans="1:31" ht="15.95" customHeight="1">
      <c r="A42" s="124" t="s">
        <v>13</v>
      </c>
      <c r="B42" s="124"/>
      <c r="C42" s="252">
        <f>IF(F11="No", 12-C40, 0)</f>
        <v>0</v>
      </c>
      <c r="D42" s="86">
        <f>IF(F11="Yes", 0,1-D40)</f>
        <v>0</v>
      </c>
      <c r="E42" s="87">
        <f>IF(F11="Yes", 0, IF(OR(B16="No",B17="No",B18="No",B19="No",B20="No",B21="No",B22="No",B23="No",B24="No",B27="No",B28="No",B29="No",B30="No",B31="No",B32="No",B33="No",B34="No",B35="No",B36="No",B37="No"),$F$9-E40,$F$8-E40))</f>
        <v>0</v>
      </c>
      <c r="F42" s="176">
        <f>IF($F11="No", F43-F40, 0)</f>
        <v>0</v>
      </c>
      <c r="G42" s="33"/>
      <c r="H42" s="11"/>
      <c r="I42" s="11"/>
      <c r="J42" s="13"/>
      <c r="K42" s="12"/>
      <c r="L42" s="10"/>
      <c r="M42" s="11"/>
      <c r="N42" s="11"/>
      <c r="O42" s="11"/>
      <c r="P42" s="11"/>
      <c r="Q42" s="11"/>
      <c r="R42" s="11"/>
      <c r="S42" s="11"/>
      <c r="T42" s="11"/>
      <c r="U42" s="10"/>
      <c r="X42" s="9"/>
      <c r="Y42" s="2"/>
      <c r="Z42" s="2"/>
      <c r="AA42" s="9"/>
      <c r="AB42" s="8"/>
      <c r="AC42" s="8"/>
      <c r="AD42" s="8"/>
      <c r="AE42" s="5"/>
    </row>
    <row r="43" spans="1:31" ht="15.95" customHeight="1">
      <c r="A43" s="125" t="s">
        <v>79</v>
      </c>
      <c r="B43" s="126"/>
      <c r="C43" s="253">
        <f>IF($F$11="No", C40+C42, 0)</f>
        <v>0</v>
      </c>
      <c r="D43" s="164">
        <f>IF(F11="Yes", 0, D40+D42)</f>
        <v>0</v>
      </c>
      <c r="E43" s="56">
        <f>IF(F11="Yes", 0, E40+E42)</f>
        <v>0</v>
      </c>
      <c r="F43" s="122">
        <f>IF($F$11="No", 100%, 0)</f>
        <v>0</v>
      </c>
      <c r="G43" s="33"/>
      <c r="H43" s="11"/>
      <c r="I43" s="26"/>
      <c r="J43" s="13"/>
      <c r="K43" s="12"/>
      <c r="L43" s="10"/>
      <c r="M43" s="11"/>
      <c r="N43" s="11"/>
      <c r="O43" s="11"/>
      <c r="P43" s="11"/>
      <c r="Q43" s="11"/>
      <c r="R43" s="11"/>
      <c r="S43" s="11"/>
      <c r="T43" s="11"/>
      <c r="U43" s="10"/>
      <c r="X43" s="9"/>
      <c r="Y43" s="2"/>
      <c r="Z43" s="2"/>
      <c r="AA43" s="9"/>
      <c r="AB43" s="8"/>
      <c r="AC43" s="8"/>
      <c r="AD43" s="8"/>
      <c r="AE43" s="5"/>
    </row>
    <row r="44" spans="1:31" s="2" customFormat="1" ht="15.95" customHeight="1">
      <c r="A44" s="276" t="s">
        <v>52</v>
      </c>
      <c r="B44" s="276"/>
      <c r="C44" s="276"/>
      <c r="D44" s="276"/>
      <c r="E44" s="276"/>
      <c r="F44" s="276"/>
    </row>
    <row r="45" spans="1:31" s="2" customFormat="1" ht="15.95" customHeight="1">
      <c r="D45" s="88"/>
    </row>
    <row r="46" spans="1:31" ht="15.95" hidden="1" customHeight="1">
      <c r="A46" s="20" t="s">
        <v>32</v>
      </c>
      <c r="B46" s="20"/>
      <c r="C46" s="2"/>
      <c r="D46" s="2"/>
      <c r="E46" s="51"/>
      <c r="G46" s="2"/>
      <c r="V46" s="15"/>
      <c r="W46" s="2"/>
      <c r="X46" s="2"/>
      <c r="Y46" s="2"/>
      <c r="Z46" s="2"/>
      <c r="AA46" s="2"/>
      <c r="AB46" s="5"/>
      <c r="AC46" s="5"/>
      <c r="AD46" s="5"/>
      <c r="AE46" s="5"/>
    </row>
    <row r="47" spans="1:31" ht="15.95" hidden="1" customHeight="1">
      <c r="A47" s="130" t="s">
        <v>36</v>
      </c>
      <c r="B47" s="131"/>
      <c r="C47" s="63">
        <f>'F-T Over Cap'!C56</f>
        <v>181307</v>
      </c>
      <c r="D47" s="3"/>
      <c r="E47" s="132" t="s">
        <v>37</v>
      </c>
      <c r="F47" s="71">
        <f>'F-T Over Cap'!F56</f>
        <v>203700</v>
      </c>
      <c r="G47" s="2"/>
      <c r="V47" s="15"/>
      <c r="W47" s="2"/>
      <c r="X47" s="2"/>
      <c r="Y47" s="2"/>
      <c r="Z47" s="2"/>
      <c r="AA47" s="2"/>
      <c r="AB47" s="5"/>
      <c r="AC47" s="5"/>
      <c r="AD47" s="5"/>
      <c r="AE47" s="5"/>
    </row>
    <row r="48" spans="1:31" ht="15.95" hidden="1" customHeight="1">
      <c r="A48" s="130" t="s">
        <v>6</v>
      </c>
      <c r="B48" s="131"/>
      <c r="C48" s="64">
        <f>'F-T Over Cap'!C57</f>
        <v>210000</v>
      </c>
      <c r="D48" s="3"/>
      <c r="E48" s="132" t="s">
        <v>38</v>
      </c>
      <c r="F48" s="72">
        <f>'F-T Over Cap'!F57</f>
        <v>210000</v>
      </c>
      <c r="G48" s="2"/>
      <c r="V48" s="15"/>
      <c r="W48" s="2"/>
      <c r="X48" s="2"/>
      <c r="Y48" s="2"/>
      <c r="Z48" s="2"/>
      <c r="AA48" s="2"/>
      <c r="AB48" s="5"/>
      <c r="AC48" s="5"/>
      <c r="AD48" s="5"/>
      <c r="AE48" s="5"/>
    </row>
    <row r="49" spans="1:31" ht="15.95" hidden="1" customHeight="1">
      <c r="A49" s="133" t="s">
        <v>7</v>
      </c>
      <c r="B49" s="134"/>
      <c r="C49" s="62">
        <f>C47/C48</f>
        <v>0.86336666666666662</v>
      </c>
      <c r="D49" s="3"/>
      <c r="E49" s="135" t="s">
        <v>5</v>
      </c>
      <c r="F49" s="73">
        <f>F47/F48</f>
        <v>0.97</v>
      </c>
      <c r="G49" s="2"/>
      <c r="V49" s="15"/>
      <c r="W49" s="2"/>
      <c r="X49" s="2"/>
      <c r="Y49" s="2"/>
      <c r="Z49" s="2"/>
      <c r="AA49" s="2"/>
      <c r="AB49" s="5"/>
      <c r="AC49" s="5"/>
      <c r="AD49" s="5"/>
      <c r="AE49" s="5"/>
    </row>
    <row r="50" spans="1:31" ht="30.6" hidden="1" customHeight="1">
      <c r="A50" s="270" t="s">
        <v>42</v>
      </c>
      <c r="B50" s="270"/>
      <c r="C50" s="65">
        <f>'F-T Over Cap'!C59</f>
        <v>1.3300000000000201E-2</v>
      </c>
      <c r="D50" s="9"/>
      <c r="E50" s="51"/>
      <c r="G50" s="2"/>
      <c r="H50" s="16"/>
      <c r="I50" s="2"/>
      <c r="J50" s="2"/>
      <c r="V50" s="15"/>
      <c r="W50" s="2"/>
      <c r="X50" s="2"/>
      <c r="Y50" s="2"/>
      <c r="Z50" s="2"/>
      <c r="AA50" s="2"/>
      <c r="AB50" s="5"/>
      <c r="AC50" s="5"/>
      <c r="AD50" s="5"/>
      <c r="AE50" s="5"/>
    </row>
    <row r="51" spans="1:31" ht="22.9" hidden="1" customHeight="1">
      <c r="A51" s="109"/>
      <c r="B51" s="109"/>
      <c r="C51" s="136">
        <f>C49+C50</f>
        <v>0.87666666666666682</v>
      </c>
      <c r="D51" s="28"/>
      <c r="E51" s="9"/>
      <c r="F51" s="51"/>
      <c r="G51" s="11"/>
      <c r="H51" s="11"/>
      <c r="I51" s="11"/>
      <c r="J51" s="13"/>
      <c r="K51" s="12"/>
      <c r="L51" s="10"/>
      <c r="M51" s="11"/>
      <c r="N51" s="11"/>
      <c r="O51" s="11"/>
      <c r="P51" s="11"/>
      <c r="Q51" s="11"/>
      <c r="R51" s="11"/>
      <c r="S51" s="11"/>
      <c r="T51" s="11"/>
      <c r="U51" s="10"/>
      <c r="V51" s="2"/>
      <c r="W51" s="2"/>
      <c r="X51" s="9"/>
      <c r="Y51" s="2"/>
      <c r="Z51" s="2"/>
      <c r="AA51" s="9"/>
      <c r="AB51" s="8"/>
      <c r="AC51" s="8"/>
      <c r="AD51" s="8"/>
      <c r="AE51" s="5"/>
    </row>
    <row r="52" spans="1:31" ht="15.95" hidden="1" customHeight="1"/>
    <row r="53" spans="1:31" ht="15.95" hidden="1" customHeight="1"/>
    <row r="54" spans="1:31" ht="15.95" hidden="1" customHeight="1">
      <c r="A54" s="4" t="s">
        <v>2</v>
      </c>
    </row>
    <row r="55" spans="1:31" ht="15.95" hidden="1" customHeight="1">
      <c r="A55" s="3" t="s">
        <v>1</v>
      </c>
    </row>
    <row r="56" spans="1:31" ht="15.95" hidden="1" customHeight="1">
      <c r="A56" s="3" t="s">
        <v>0</v>
      </c>
    </row>
    <row r="57" spans="1:31" ht="15.95" customHeight="1"/>
    <row r="58" spans="1:31" ht="15.95" customHeight="1"/>
    <row r="59" spans="1:31" ht="15.95" customHeight="1"/>
    <row r="60" spans="1:31" ht="15.95" customHeight="1"/>
    <row r="61" spans="1:31" ht="15.95" customHeight="1"/>
    <row r="62" spans="1:31" ht="15.95" customHeight="1"/>
    <row r="63" spans="1:31" ht="15.95" customHeight="1"/>
    <row r="64" spans="1:31" ht="15.95" customHeight="1"/>
    <row r="65" ht="15.95" customHeight="1"/>
    <row r="66" ht="15.95" customHeight="1"/>
  </sheetData>
  <sheetProtection algorithmName="SHA-512" hashValue="ChZ16VF4UhMt+bdMaaBEdHwSQC6n06Ahia3Om9cy+gppjC0D8LCiv9fBpD1jl/nVL3Eh5R17MpXSsE8yuj43Zg==" saltValue="GTg7WaIrAHkiJzgoVVD3Og==" spinCount="100000" sheet="1" formatColumns="0"/>
  <mergeCells count="5">
    <mergeCell ref="A4:F4"/>
    <mergeCell ref="A5:F5"/>
    <mergeCell ref="A50:B50"/>
    <mergeCell ref="A44:F44"/>
    <mergeCell ref="A41:F41"/>
  </mergeCells>
  <dataValidations count="1">
    <dataValidation type="list" allowBlank="1" showInputMessage="1" showErrorMessage="1" sqref="F11 B27:B37">
      <formula1>$A$55:$A$56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F-T Over Cap</vt:lpstr>
      <vt:lpstr>Section 2 Add Accounts</vt:lpstr>
      <vt:lpstr>Section 4 Add Accounts</vt:lpstr>
      <vt:lpstr>'F-T Over Cap'!Print_Area</vt:lpstr>
      <vt:lpstr>'Section 2 Add Accounts'!Print_Area</vt:lpstr>
      <vt:lpstr>'Section 4 Add Accounts'!Print_Area</vt:lpstr>
    </vt:vector>
  </TitlesOfParts>
  <Company>The Mount Sinai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Gottlieb, Allison</dc:creator>
  <cp:lastModifiedBy>Shanie Bissnauth</cp:lastModifiedBy>
  <cp:lastPrinted>2022-03-02T13:15:55Z</cp:lastPrinted>
  <dcterms:created xsi:type="dcterms:W3CDTF">2022-02-09T12:36:16Z</dcterms:created>
  <dcterms:modified xsi:type="dcterms:W3CDTF">2022-07-11T15:26:06Z</dcterms:modified>
</cp:coreProperties>
</file>